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8225" windowHeight="11355" tabRatio="955" firstSheet="2" activeTab="2"/>
  </bookViews>
  <sheets>
    <sheet name="01 - KOMBI - LAJEADO OK" sheetId="14" r:id="rId1"/>
    <sheet name="02 - KOMBI - PINHO DE CIMA OK" sheetId="8" r:id="rId2"/>
    <sheet name="Planilha de Custos Item 7" sheetId="20" r:id="rId3"/>
    <sheet name="Plan1" sheetId="23" r:id="rId4"/>
  </sheets>
  <definedNames>
    <definedName name="_xlnm.Print_Area" localSheetId="1">'02 - KOMBI - PINHO DE CIMA OK'!$A$1:$G$132</definedName>
    <definedName name="_xlnm.Print_Area" localSheetId="3">Plan1!$A$1:$J$9</definedName>
    <definedName name="_xlnm.Print_Area" localSheetId="2">'Planilha de Custos Item 7'!$A$1:$G$132</definedName>
  </definedNames>
  <calcPr calcId="145621"/>
</workbook>
</file>

<file path=xl/calcChain.xml><?xml version="1.0" encoding="utf-8"?>
<calcChain xmlns="http://schemas.openxmlformats.org/spreadsheetml/2006/main">
  <c r="D80" i="20" l="1"/>
  <c r="B118" i="20"/>
  <c r="B118" i="14" l="1"/>
  <c r="B109" i="20" l="1"/>
  <c r="F96" i="20"/>
  <c r="E97" i="20" s="1"/>
  <c r="F97" i="20" s="1"/>
  <c r="F98" i="20" s="1"/>
  <c r="D91" i="20"/>
  <c r="E89" i="20"/>
  <c r="F89" i="20" s="1"/>
  <c r="E90" i="20" s="1"/>
  <c r="C83" i="20"/>
  <c r="C82" i="20"/>
  <c r="C81" i="20"/>
  <c r="C80" i="20"/>
  <c r="C79" i="20"/>
  <c r="D81" i="20"/>
  <c r="C78" i="20"/>
  <c r="E78" i="20" s="1"/>
  <c r="F70" i="20"/>
  <c r="F69" i="20"/>
  <c r="F68" i="20"/>
  <c r="F67" i="20"/>
  <c r="F66" i="20"/>
  <c r="E65" i="20"/>
  <c r="F65" i="20" s="1"/>
  <c r="E59" i="20"/>
  <c r="F59" i="20" s="1"/>
  <c r="E60" i="20" s="1"/>
  <c r="F60" i="20" s="1"/>
  <c r="F58" i="20"/>
  <c r="B19" i="20"/>
  <c r="B40" i="20" s="1"/>
  <c r="B41" i="20" s="1"/>
  <c r="B45" i="20" s="1"/>
  <c r="F8" i="20"/>
  <c r="E7" i="20"/>
  <c r="G7" i="20" s="1"/>
  <c r="G8" i="20" s="1"/>
  <c r="E71" i="20" l="1"/>
  <c r="F71" i="20" s="1"/>
  <c r="E73" i="20" s="1"/>
  <c r="F90" i="20"/>
  <c r="E91" i="20" s="1"/>
  <c r="F91" i="20" s="1"/>
  <c r="D82" i="20"/>
  <c r="D83" i="20" s="1"/>
  <c r="E83" i="20" s="1"/>
  <c r="E81" i="20"/>
  <c r="C41" i="20"/>
  <c r="C31" i="20"/>
  <c r="C23" i="20"/>
  <c r="C14" i="20"/>
  <c r="C30" i="20"/>
  <c r="C22" i="20"/>
  <c r="C13" i="20"/>
  <c r="C40" i="20"/>
  <c r="C29" i="20"/>
  <c r="C19" i="20"/>
  <c r="C28" i="20"/>
  <c r="C27" i="20"/>
  <c r="C18" i="20"/>
  <c r="C48" i="20"/>
  <c r="C36" i="20"/>
  <c r="C26" i="20"/>
  <c r="C17" i="20"/>
  <c r="C45" i="20"/>
  <c r="C35" i="20"/>
  <c r="C25" i="20"/>
  <c r="C16" i="20"/>
  <c r="C34" i="20"/>
  <c r="C24" i="20"/>
  <c r="C15" i="20"/>
  <c r="E80" i="20"/>
  <c r="E79" i="20"/>
  <c r="E82" i="20" l="1"/>
  <c r="E84" i="20" s="1"/>
  <c r="E100" i="20" s="1"/>
  <c r="B123" i="20" s="1"/>
  <c r="C49" i="20"/>
  <c r="C51" i="20" s="1"/>
  <c r="E53" i="20" s="1"/>
  <c r="F53" i="20" s="1"/>
  <c r="B122" i="20" s="1"/>
  <c r="C37" i="20"/>
  <c r="C102" i="20" l="1"/>
  <c r="C108" i="20" s="1"/>
  <c r="C107" i="20" l="1"/>
  <c r="C109" i="20" s="1"/>
  <c r="B125" i="20" l="1"/>
  <c r="C112" i="20"/>
  <c r="C117" i="20" s="1"/>
  <c r="C118" i="20" s="1"/>
  <c r="B124" i="20" s="1"/>
  <c r="B126" i="20" l="1"/>
  <c r="A129" i="20" s="1"/>
  <c r="F8" i="23" s="1"/>
  <c r="F7" i="23"/>
  <c r="F9" i="23"/>
  <c r="G7" i="23" l="1"/>
  <c r="H7" i="23"/>
  <c r="J7" i="23"/>
  <c r="J8" i="23"/>
  <c r="H8" i="23"/>
  <c r="G8" i="23"/>
  <c r="H9" i="23"/>
  <c r="J9" i="23"/>
  <c r="G9" i="23"/>
  <c r="F5" i="23" l="1"/>
  <c r="B118" i="8"/>
  <c r="B109" i="8"/>
  <c r="F96" i="8"/>
  <c r="E97" i="8" s="1"/>
  <c r="F97" i="8" s="1"/>
  <c r="F98" i="8" s="1"/>
  <c r="D91" i="8"/>
  <c r="E89" i="8"/>
  <c r="F89" i="8" s="1"/>
  <c r="E90" i="8" s="1"/>
  <c r="C83" i="8"/>
  <c r="C82" i="8"/>
  <c r="C81" i="8"/>
  <c r="C80" i="8"/>
  <c r="C79" i="8"/>
  <c r="D78" i="8"/>
  <c r="D79" i="8" s="1"/>
  <c r="C78" i="8"/>
  <c r="F70" i="8"/>
  <c r="F69" i="8"/>
  <c r="F68" i="8"/>
  <c r="F67" i="8"/>
  <c r="F66" i="8"/>
  <c r="E65" i="8"/>
  <c r="F65" i="8" s="1"/>
  <c r="E59" i="8"/>
  <c r="F59" i="8" s="1"/>
  <c r="E60" i="8" s="1"/>
  <c r="F60" i="8" s="1"/>
  <c r="F58" i="8"/>
  <c r="B19" i="8"/>
  <c r="B40" i="8" s="1"/>
  <c r="B41" i="8" s="1"/>
  <c r="B45" i="8" s="1"/>
  <c r="F8" i="8"/>
  <c r="E7" i="8"/>
  <c r="G7" i="8" s="1"/>
  <c r="G8" i="8" s="1"/>
  <c r="F90" i="8" l="1"/>
  <c r="E91" i="8" s="1"/>
  <c r="F91" i="8" s="1"/>
  <c r="E71" i="8"/>
  <c r="F71" i="8" s="1"/>
  <c r="E73" i="8" s="1"/>
  <c r="H5" i="23"/>
  <c r="G5" i="23"/>
  <c r="J5" i="23"/>
  <c r="D80" i="8"/>
  <c r="D81" i="8" s="1"/>
  <c r="D82" i="8" s="1"/>
  <c r="D83" i="8" s="1"/>
  <c r="E83" i="8" s="1"/>
  <c r="E79" i="8"/>
  <c r="C30" i="8"/>
  <c r="C22" i="8"/>
  <c r="C13" i="8"/>
  <c r="C40" i="8"/>
  <c r="C29" i="8"/>
  <c r="C19" i="8"/>
  <c r="C28" i="8"/>
  <c r="C27" i="8"/>
  <c r="C18" i="8"/>
  <c r="C48" i="8"/>
  <c r="C36" i="8"/>
  <c r="C26" i="8"/>
  <c r="C17" i="8"/>
  <c r="C45" i="8"/>
  <c r="C49" i="8" s="1"/>
  <c r="C51" i="8" s="1"/>
  <c r="E53" i="8" s="1"/>
  <c r="F53" i="8" s="1"/>
  <c r="B122" i="8" s="1"/>
  <c r="C35" i="8"/>
  <c r="C25" i="8"/>
  <c r="C16" i="8"/>
  <c r="C34" i="8"/>
  <c r="C24" i="8"/>
  <c r="C15" i="8"/>
  <c r="C41" i="8"/>
  <c r="C31" i="8"/>
  <c r="C23" i="8"/>
  <c r="C14" i="8"/>
  <c r="E78" i="8"/>
  <c r="E81" i="8" l="1"/>
  <c r="E80" i="8"/>
  <c r="C37" i="8"/>
  <c r="E82" i="8"/>
  <c r="E84" i="8" l="1"/>
  <c r="E100" i="8" s="1"/>
  <c r="B123" i="8" s="1"/>
  <c r="C102" i="8" l="1"/>
  <c r="C107" i="8" s="1"/>
  <c r="C108" i="8" l="1"/>
  <c r="C109" i="8" s="1"/>
  <c r="B125" i="8" l="1"/>
  <c r="C112" i="8"/>
  <c r="C117" i="8" s="1"/>
  <c r="C118" i="8" s="1"/>
  <c r="B124" i="8" s="1"/>
  <c r="B126" i="8" s="1"/>
  <c r="A129" i="8" s="1"/>
  <c r="C141" i="8" l="1"/>
  <c r="D141" i="8" s="1"/>
  <c r="F3" i="23"/>
  <c r="F4" i="23"/>
  <c r="B109" i="14"/>
  <c r="F96" i="14"/>
  <c r="E97" i="14" s="1"/>
  <c r="F97" i="14" s="1"/>
  <c r="F98" i="14" s="1"/>
  <c r="D91" i="14"/>
  <c r="E89" i="14"/>
  <c r="F89" i="14" s="1"/>
  <c r="E90" i="14" s="1"/>
  <c r="C83" i="14"/>
  <c r="C82" i="14"/>
  <c r="C81" i="14"/>
  <c r="C80" i="14"/>
  <c r="C79" i="14"/>
  <c r="D78" i="14"/>
  <c r="D79" i="14" s="1"/>
  <c r="D80" i="14" s="1"/>
  <c r="D81" i="14" s="1"/>
  <c r="C78" i="14"/>
  <c r="F70" i="14"/>
  <c r="F69" i="14"/>
  <c r="F68" i="14"/>
  <c r="F67" i="14"/>
  <c r="F66" i="14"/>
  <c r="E65" i="14"/>
  <c r="F65" i="14" s="1"/>
  <c r="E59" i="14"/>
  <c r="F59" i="14" s="1"/>
  <c r="E60" i="14" s="1"/>
  <c r="F60" i="14" s="1"/>
  <c r="F58" i="14"/>
  <c r="B19" i="14"/>
  <c r="B40" i="14" s="1"/>
  <c r="B41" i="14" s="1"/>
  <c r="B45" i="14" s="1"/>
  <c r="F8" i="14"/>
  <c r="E7" i="14"/>
  <c r="G7" i="14" s="1"/>
  <c r="G8" i="14" s="1"/>
  <c r="G3" i="23" l="1"/>
  <c r="J3" i="23"/>
  <c r="H3" i="23"/>
  <c r="F90" i="14"/>
  <c r="E91" i="14" s="1"/>
  <c r="F91" i="14" s="1"/>
  <c r="J4" i="23"/>
  <c r="G4" i="23"/>
  <c r="H4" i="23"/>
  <c r="E71" i="14"/>
  <c r="F71" i="14" s="1"/>
  <c r="E73" i="14" s="1"/>
  <c r="E78" i="14"/>
  <c r="D82" i="14"/>
  <c r="D83" i="14" s="1"/>
  <c r="E83" i="14" s="1"/>
  <c r="E81" i="14"/>
  <c r="C41" i="14"/>
  <c r="C31" i="14"/>
  <c r="C23" i="14"/>
  <c r="C14" i="14"/>
  <c r="C30" i="14"/>
  <c r="C22" i="14"/>
  <c r="C13" i="14"/>
  <c r="C40" i="14"/>
  <c r="C29" i="14"/>
  <c r="C19" i="14"/>
  <c r="C28" i="14"/>
  <c r="C27" i="14"/>
  <c r="C18" i="14"/>
  <c r="C48" i="14"/>
  <c r="C36" i="14"/>
  <c r="C26" i="14"/>
  <c r="C17" i="14"/>
  <c r="C45" i="14"/>
  <c r="C35" i="14"/>
  <c r="C25" i="14"/>
  <c r="C16" i="14"/>
  <c r="C34" i="14"/>
  <c r="C24" i="14"/>
  <c r="C15" i="14"/>
  <c r="E80" i="14"/>
  <c r="E79" i="14"/>
  <c r="C37" i="14" l="1"/>
  <c r="E82" i="14"/>
  <c r="E84" i="14" s="1"/>
  <c r="E100" i="14" s="1"/>
  <c r="C49" i="14"/>
  <c r="C51" i="14" s="1"/>
  <c r="E53" i="14" s="1"/>
  <c r="F53" i="14" s="1"/>
  <c r="B122" i="14" s="1"/>
  <c r="B123" i="14" l="1"/>
  <c r="C102" i="14"/>
  <c r="C108" i="14" l="1"/>
  <c r="C107" i="14"/>
  <c r="C109" i="14" l="1"/>
  <c r="B125" i="14" s="1"/>
  <c r="C112" i="14" l="1"/>
  <c r="C117" i="14" s="1"/>
  <c r="C118" i="14" l="1"/>
  <c r="B124" i="14" s="1"/>
  <c r="B126" i="14" s="1"/>
  <c r="A129" i="14" s="1"/>
  <c r="F2" i="23" s="1"/>
  <c r="J2" i="23" s="1"/>
  <c r="G2" i="23" l="1"/>
  <c r="H2" i="23"/>
  <c r="F6" i="23" l="1"/>
  <c r="G6" i="23" s="1"/>
  <c r="H6" i="23" l="1"/>
  <c r="J6" i="23"/>
</calcChain>
</file>

<file path=xl/sharedStrings.xml><?xml version="1.0" encoding="utf-8"?>
<sst xmlns="http://schemas.openxmlformats.org/spreadsheetml/2006/main" count="562" uniqueCount="159">
  <si>
    <t>REMUNERAÇÃO</t>
  </si>
  <si>
    <t>%</t>
  </si>
  <si>
    <t>VALOR</t>
  </si>
  <si>
    <t>TOTAL DA REMUNERAÇÃO</t>
  </si>
  <si>
    <t>Grupo A</t>
  </si>
  <si>
    <t>OBSERVAÇÕES FUNDAMENTO LEGAL /MEMÓRIA DE CÁLCULO</t>
  </si>
  <si>
    <t>INSS</t>
  </si>
  <si>
    <t xml:space="preserve">Fundamento Legal: art. 22,  inciso I, da Lei 8.212/91. </t>
  </si>
  <si>
    <t>Seguro Acidente de Trabalho</t>
  </si>
  <si>
    <t>Fundamento Legal: Art. 22, inciso II,  da Lei 8.212/91 e Decreto nº 6.042/07 anexo V</t>
  </si>
  <si>
    <t>FGTS</t>
  </si>
  <si>
    <t>Fundamento Legal: Art. 15 da Lei. 8036/90 e art 7º, inciso III, da CF/88.</t>
  </si>
  <si>
    <t>TOTAL DO GRUPO A</t>
  </si>
  <si>
    <t>Grupo B</t>
  </si>
  <si>
    <t>Férias</t>
  </si>
  <si>
    <t xml:space="preserve">A Constituição Federal no Art. 7º inciso XVII, dispõe que é direito do trabalhador o "gozo de férias anuais remuneradas com, pelo menos, um terço a mais do que o salário normal". </t>
  </si>
  <si>
    <t>13º Salário</t>
  </si>
  <si>
    <t>A constituição Federal no Art.  7º inciso XIII, prevê o décimo terceiro salário com base na remuneração integral</t>
  </si>
  <si>
    <t>Aviso Prévio Trabalhado</t>
  </si>
  <si>
    <t xml:space="preserve">O art. 487 da CLT e o art. 7º, inciso XXI, da Constituição Federal de 1988, prevêem o aviso prévio de, no mínimo 30 dias. O aviso permite ao empregado ausentar-se duas horas diárias durante o mês, ou sete dias consecutivos, de acordo com o art. 488, parágrafo único. </t>
  </si>
  <si>
    <t>Auxilio Doença</t>
  </si>
  <si>
    <t>Este benefício está previsto no art.476 da CLT e de acordo com estudos da FGV, em média, são 5 (cinco) as faltas justificadas por ano</t>
  </si>
  <si>
    <t>Faltas Legais</t>
  </si>
  <si>
    <t xml:space="preserve">O art. 473 da CLT elenca as motivações de faltas de empregados ao serviço sem que haja prejuízo do salário correspondente. São eles: por morte do cônjuge, ascendente ou descendente 2 dias; registro de nascimento de filho 1 dia; casamento 3 dias; doação de sangue 1 dia; alistamento eleitoral 2 dias; exigência do serviço militar 1 dia. No total, são 10 dias. Pelo estudo da FGV é considerada 1 (uma) falta anual por empregado. </t>
  </si>
  <si>
    <t>Acidente de Trabalho</t>
  </si>
  <si>
    <t xml:space="preserve">Acidente de Trabalho: a empresa assume os 15 (quinze) primeiros dias de afastamento, de acordo com a legislação em vigor. O índice de ocorrência, segundo dados da Fundação Getúlio Vargas, é de 8% em média. </t>
  </si>
  <si>
    <t>Licença Maternidade</t>
  </si>
  <si>
    <t xml:space="preserve">A licença maternidade esta prevista na Constituição, art.7º inciso XVIII, com duração de 120 dias. Considerando estatísticas do IBGE que trazem os seguintes dados: taxa média de fecundidade - homens e mulheres (2%); proporção 60% de mulheres empregadas e que 55% da População Economicamente Ativa (PEA) dessa mão de obra está em idade de procriação.  </t>
  </si>
  <si>
    <t>Licença Paternidade</t>
  </si>
  <si>
    <t>No que diz respeito à licença paternidade, considerando-se que o homem tem direito a 5 (cinco) dias de licença, e que 100% deles estão em idade de procriação, e em média 40% estão empregados.</t>
  </si>
  <si>
    <t>TOTAL DO GRUPO B</t>
  </si>
  <si>
    <t>Somatório de todos os Encargos Sociais do Grupo B</t>
  </si>
  <si>
    <t>Grupo C</t>
  </si>
  <si>
    <t>Demissão sem Justa Causa (Ind Compensatória)</t>
  </si>
  <si>
    <t>Fundamento Legal: art. 487 da CLT e art. 10 das disposições constitucionais transitórias (ADCT) da CF/88</t>
  </si>
  <si>
    <t>Indenização Adicional</t>
  </si>
  <si>
    <t xml:space="preserve">Fundamento Legal: art. 18, § 1º, da Lei 8.036/90. </t>
  </si>
  <si>
    <t>Aviso Prévio Indenizado</t>
  </si>
  <si>
    <t>Fundamento Legal: art. 487 da CLT e inciso XXI do art. 7º da CF/88.</t>
  </si>
  <si>
    <t>TOTAL DO GRUPO C</t>
  </si>
  <si>
    <t>Somatório de todos os Encargos Sociais do Grupo C</t>
  </si>
  <si>
    <t>Grupo D</t>
  </si>
  <si>
    <t xml:space="preserve">Incidência dos encargos do Grupo A X os itens do Grupo B               </t>
  </si>
  <si>
    <t>Somatório % do Grupo A X Somatório do % do Grupo B</t>
  </si>
  <si>
    <t>TOTAL DO GRUPO D</t>
  </si>
  <si>
    <t xml:space="preserve">VALOR TOTAL DA MÃO DE OBRA </t>
  </si>
  <si>
    <t>Total das Despesas Administrativas</t>
  </si>
  <si>
    <t xml:space="preserve">Indicar qual a base de cálculo incidente em cada tributo. </t>
  </si>
  <si>
    <t>CUSTO TOTAL</t>
  </si>
  <si>
    <t>VALOR UNIT MENSAL</t>
  </si>
  <si>
    <t>VALOR TOTAL MENSAL</t>
  </si>
  <si>
    <t>1- MÃO DE OBRA</t>
  </si>
  <si>
    <t>2- ENCARGOS SOCIAIS</t>
  </si>
  <si>
    <t>TOTAL TAXAS DE ADMINISTRAÇÃO</t>
  </si>
  <si>
    <t>TRIBUTOS</t>
  </si>
  <si>
    <t>4. TRIBUTOS</t>
  </si>
  <si>
    <t>Total dos Tributos:</t>
  </si>
  <si>
    <t>CUSTO TOTAL MENSAL</t>
  </si>
  <si>
    <t>SOMATÓRIO ITEM 2 - GRUPOS A/B/C e D</t>
  </si>
  <si>
    <t>% SOBRE ITEM 1 E 2</t>
  </si>
  <si>
    <t>BASE CÁLCULO-TOTAL ITEM 1-MÃO DE OBRA</t>
  </si>
  <si>
    <t>Hora Extra a 50% (duas primeiras horas extras diárias)</t>
  </si>
  <si>
    <t>Hora Extra a 100% (demais horas extras)</t>
  </si>
  <si>
    <t>QUANTIDADE /MÊS</t>
  </si>
  <si>
    <t>SOMATÓRIO E % DOS GRUPOS "A", "B", "C" E "D"</t>
  </si>
  <si>
    <t>Vale Refeição</t>
  </si>
  <si>
    <t>FGTS/ Provisão de Multa para rescisão</t>
  </si>
  <si>
    <t>UNIFORME</t>
  </si>
  <si>
    <t>EPI'S</t>
  </si>
  <si>
    <t xml:space="preserve"> </t>
  </si>
  <si>
    <t>LUCRATIVIDADE</t>
  </si>
  <si>
    <t>Despesas Administrativas</t>
  </si>
  <si>
    <t>SOMATORIO BASE ITEM 1 E 2</t>
  </si>
  <si>
    <t>3- TAXA DE ADMINISTRAÇÃO E LUCRATIVIDADE</t>
  </si>
  <si>
    <t>Camisas, calças, bermudas, bones, tênis, coletes refletivos, luvas de proteção, capa de chuva</t>
  </si>
  <si>
    <t>Convenção coletiva 2014/2015</t>
  </si>
  <si>
    <t>DESCRITIVO</t>
  </si>
  <si>
    <t>UNIDADES</t>
  </si>
  <si>
    <t>PREÇO UNITÁRIO</t>
  </si>
  <si>
    <t>VALOR TOTAL</t>
  </si>
  <si>
    <t>Unidade</t>
  </si>
  <si>
    <t>QUANTIDADE</t>
  </si>
  <si>
    <t>Depreciação dos veículos (12 meses)</t>
  </si>
  <si>
    <t>Depreciação mensal</t>
  </si>
  <si>
    <t>3. VEICULOS E EQUIPAMENTOS</t>
  </si>
  <si>
    <t>Seguro contra terceiros</t>
  </si>
  <si>
    <t xml:space="preserve">Unidade </t>
  </si>
  <si>
    <t>3.2. CONSUMOS</t>
  </si>
  <si>
    <t>Insumos</t>
  </si>
  <si>
    <t xml:space="preserve">Preço Unitário (R$) </t>
  </si>
  <si>
    <t>Índice Consumo l/Km</t>
  </si>
  <si>
    <t>Total Orçado - (R$)/Mês</t>
  </si>
  <si>
    <t>Indices por linha
Consumo</t>
  </si>
  <si>
    <t>Fluído Freio consumo 10.500km</t>
  </si>
  <si>
    <t>Graxa consumo de 1.000km</t>
  </si>
  <si>
    <t>Filtro de óleo consumo de 5.000km</t>
  </si>
  <si>
    <t>Óleo Hidráulico consumo l/30.000km</t>
  </si>
  <si>
    <t>Óleo Carter consumo por l/5.000km</t>
  </si>
  <si>
    <t>3.3. MANUTENÇÃO</t>
  </si>
  <si>
    <t>Custo de aquisição chassis</t>
  </si>
  <si>
    <t>Custo estimado manutenção mês</t>
  </si>
  <si>
    <t>Custo jogo completo / km rodado</t>
  </si>
  <si>
    <t>km/jogo</t>
  </si>
  <si>
    <t>3.4. PNEUS</t>
  </si>
  <si>
    <t>SOMATÓRIO DOS ITENS 1, 2 E 3</t>
  </si>
  <si>
    <t>SOMÁTORIO PARA TRIBUTAÇÃO</t>
  </si>
  <si>
    <t>Subtotal Item1- Mão de Obra</t>
  </si>
  <si>
    <t>Subtotal Item 3 - Veículo</t>
  </si>
  <si>
    <t>Seguro Obrigatório</t>
  </si>
  <si>
    <t>Combustível consumo por l/km</t>
  </si>
  <si>
    <t>Km Diário</t>
  </si>
  <si>
    <t>Custo estimado de manutenção KM</t>
  </si>
  <si>
    <t>Custo jogo de Pneus</t>
  </si>
  <si>
    <t>Custo Total kilometro rodado</t>
  </si>
  <si>
    <t>CUSTO DIARIO</t>
  </si>
  <si>
    <t>Dias Letivos</t>
  </si>
  <si>
    <t xml:space="preserve">Total estimado </t>
  </si>
  <si>
    <t>Kilometragem Diária</t>
  </si>
  <si>
    <t>DEPRECIAÇÃO, CUSTO AQUISIÇÃO, IMPOSTOS VEICULO POR KM</t>
  </si>
  <si>
    <t>ENCARGOS TRABALHISTAS POR KM RODADO</t>
  </si>
  <si>
    <t>SOMATORIO CONSUMO, MANUTENÇÃO E PNEUS POR KM</t>
  </si>
  <si>
    <t>Motorista categoria "D"</t>
  </si>
  <si>
    <t>Liceciamento</t>
  </si>
  <si>
    <t>km diaria estimada Ônibus</t>
  </si>
  <si>
    <t>3.1. IMPOSTOS,  SEGURO VEICULAR TAXAS DE INSPEÇÃO</t>
  </si>
  <si>
    <t>Aferiçao de tacografo</t>
  </si>
  <si>
    <t>Inspeção escolar (DETRAN)</t>
  </si>
  <si>
    <t>Imposto, seguros, inspeçoes</t>
  </si>
  <si>
    <t>Sub total lucro / adm</t>
  </si>
  <si>
    <t>IMPOSTO</t>
  </si>
  <si>
    <t>Subtotal Item 4 -IMPOSTOS</t>
  </si>
  <si>
    <t>PLANILHA DE CUSTOS PARA TRANSPORTE ESCOLAR - ITEM 01</t>
  </si>
  <si>
    <t>PLANILHA DE CUSTOS PARA TRANSPORTE ESCOLAR - ITEM 07</t>
  </si>
  <si>
    <t>VALOR  QUILÔMETRO</t>
  </si>
  <si>
    <t>Custo aquisição de chassi - KOMBI</t>
  </si>
  <si>
    <t>IPVA - KOMBI</t>
  </si>
  <si>
    <t>PLANILHA DE CUSTOS PARA TRANSPORTE ESCOLAR - ITEM 02</t>
  </si>
  <si>
    <t>Licenciamento</t>
  </si>
  <si>
    <t>CFE. Partilha do Simples Nacional</t>
  </si>
  <si>
    <t>ONIBUS</t>
  </si>
  <si>
    <t>PALMEIRINHA</t>
  </si>
  <si>
    <t>KOMBI</t>
  </si>
  <si>
    <t>LAGEADO CLAUDIO</t>
  </si>
  <si>
    <t>TAQUARI</t>
  </si>
  <si>
    <t>APRORIBA</t>
  </si>
  <si>
    <t>MICRO</t>
  </si>
  <si>
    <t>SÃO DOMINGOS</t>
  </si>
  <si>
    <t>PINHAO DE CIMA</t>
  </si>
  <si>
    <t>LAGEADO ZENO</t>
  </si>
  <si>
    <t>VALOR MENSAL</t>
  </si>
  <si>
    <t>DIF %</t>
  </si>
  <si>
    <t>DIFERENÇA</t>
  </si>
  <si>
    <t xml:space="preserve">VALOR TESTE </t>
  </si>
  <si>
    <t>VALOR LICITADO</t>
  </si>
  <si>
    <t>VEICULO</t>
  </si>
  <si>
    <t>KM LINHA</t>
  </si>
  <si>
    <t>LINHA</t>
  </si>
  <si>
    <t>ITEM</t>
  </si>
  <si>
    <t>Imposto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</si>
</sst>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&quot;R$ &quot;#,##0.00"/>
    <numFmt numFmtId="166" formatCode="0.00000"/>
    <numFmt numFmtId="167" formatCode="_-* #,##0.00000_-;\-* #,##0.00000_-;_-* &quot;-&quot;??_-;_-@_-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gray06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4">
    <xf numFmtId="0" fontId="0" fillId="0" borderId="0" xfId="0"/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165" fontId="3" fillId="0" borderId="1" xfId="0" applyNumberFormat="1" applyFont="1" applyBorder="1" applyAlignment="1">
      <alignment horizontal="right" vertical="top" wrapText="1"/>
    </xf>
    <xf numFmtId="0" fontId="3" fillId="0" borderId="1" xfId="0" applyFont="1" applyFill="1" applyBorder="1" applyAlignment="1">
      <alignment horizontal="justify" vertical="top" wrapText="1"/>
    </xf>
    <xf numFmtId="165" fontId="3" fillId="0" borderId="1" xfId="0" applyNumberFormat="1" applyFont="1" applyFill="1" applyBorder="1" applyAlignment="1">
      <alignment horizontal="right" vertical="top" wrapText="1"/>
    </xf>
    <xf numFmtId="165" fontId="3" fillId="0" borderId="1" xfId="1" applyNumberFormat="1" applyFont="1" applyFill="1" applyBorder="1" applyAlignment="1">
      <alignment horizontal="right" vertical="top" wrapText="1"/>
    </xf>
    <xf numFmtId="165" fontId="3" fillId="0" borderId="1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5" fontId="3" fillId="0" borderId="9" xfId="0" applyNumberFormat="1" applyFont="1" applyFill="1" applyBorder="1" applyAlignment="1">
      <alignment horizontal="right" vertical="top" wrapText="1"/>
    </xf>
    <xf numFmtId="9" fontId="3" fillId="2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9" fontId="3" fillId="3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65" fontId="2" fillId="0" borderId="1" xfId="1" applyNumberFormat="1" applyFont="1" applyBorder="1" applyAlignment="1">
      <alignment horizontal="right" vertical="top" wrapText="1"/>
    </xf>
    <xf numFmtId="165" fontId="2" fillId="0" borderId="1" xfId="1" applyNumberFormat="1" applyFont="1" applyFill="1" applyBorder="1" applyAlignment="1">
      <alignment horizontal="right" vertical="top" wrapText="1"/>
    </xf>
    <xf numFmtId="44" fontId="2" fillId="0" borderId="2" xfId="0" applyNumberFormat="1" applyFont="1" applyBorder="1" applyAlignment="1">
      <alignment vertical="top" wrapText="1"/>
    </xf>
    <xf numFmtId="44" fontId="3" fillId="0" borderId="17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44" fontId="2" fillId="0" borderId="0" xfId="0" applyNumberFormat="1" applyFont="1" applyBorder="1" applyAlignment="1">
      <alignment vertical="top" wrapText="1"/>
    </xf>
    <xf numFmtId="44" fontId="3" fillId="0" borderId="0" xfId="0" applyNumberFormat="1" applyFont="1" applyBorder="1" applyAlignment="1">
      <alignment vertical="top" wrapText="1"/>
    </xf>
    <xf numFmtId="44" fontId="2" fillId="0" borderId="0" xfId="2" applyFont="1" applyBorder="1" applyAlignment="1">
      <alignment vertical="top" wrapText="1"/>
    </xf>
    <xf numFmtId="0" fontId="3" fillId="0" borderId="18" xfId="0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justify"/>
    </xf>
    <xf numFmtId="0" fontId="2" fillId="0" borderId="19" xfId="0" applyFont="1" applyBorder="1" applyAlignment="1">
      <alignment horizontal="left" vertical="justify"/>
    </xf>
    <xf numFmtId="3" fontId="2" fillId="0" borderId="1" xfId="0" applyNumberFormat="1" applyFont="1" applyBorder="1" applyAlignment="1">
      <alignment horizontal="right" vertical="justify"/>
    </xf>
    <xf numFmtId="0" fontId="2" fillId="0" borderId="19" xfId="0" applyFont="1" applyBorder="1"/>
    <xf numFmtId="3" fontId="0" fillId="0" borderId="1" xfId="0" applyNumberFormat="1" applyBorder="1"/>
    <xf numFmtId="0" fontId="3" fillId="0" borderId="9" xfId="0" applyFont="1" applyBorder="1" applyAlignment="1">
      <alignment horizontal="center" vertical="justify"/>
    </xf>
    <xf numFmtId="44" fontId="2" fillId="0" borderId="1" xfId="2" applyFont="1" applyFill="1" applyBorder="1" applyAlignment="1">
      <alignment horizontal="center" vertical="justify"/>
    </xf>
    <xf numFmtId="166" fontId="2" fillId="0" borderId="1" xfId="0" applyNumberFormat="1" applyFont="1" applyBorder="1" applyAlignment="1">
      <alignment horizontal="right"/>
    </xf>
    <xf numFmtId="44" fontId="0" fillId="0" borderId="1" xfId="2" applyFont="1" applyBorder="1" applyAlignment="1">
      <alignment horizontal="center" vertical="justify"/>
    </xf>
    <xf numFmtId="0" fontId="2" fillId="0" borderId="1" xfId="0" applyNumberFormat="1" applyFont="1" applyFill="1" applyBorder="1" applyAlignment="1">
      <alignment horizontal="center" vertical="justify"/>
    </xf>
    <xf numFmtId="44" fontId="2" fillId="0" borderId="1" xfId="2" applyFont="1" applyFill="1" applyBorder="1"/>
    <xf numFmtId="166" fontId="0" fillId="0" borderId="1" xfId="0" applyNumberFormat="1" applyBorder="1" applyAlignment="1">
      <alignment horizontal="right"/>
    </xf>
    <xf numFmtId="167" fontId="0" fillId="0" borderId="1" xfId="0" applyNumberFormat="1" applyBorder="1" applyAlignment="1">
      <alignment horizontal="right"/>
    </xf>
    <xf numFmtId="0" fontId="2" fillId="0" borderId="20" xfId="0" applyFont="1" applyBorder="1"/>
    <xf numFmtId="44" fontId="2" fillId="0" borderId="9" xfId="2" applyFont="1" applyFill="1" applyBorder="1"/>
    <xf numFmtId="166" fontId="0" fillId="0" borderId="9" xfId="0" applyNumberFormat="1" applyBorder="1" applyAlignment="1">
      <alignment horizontal="right"/>
    </xf>
    <xf numFmtId="3" fontId="0" fillId="0" borderId="9" xfId="0" applyNumberFormat="1" applyBorder="1"/>
    <xf numFmtId="44" fontId="0" fillId="0" borderId="9" xfId="2" applyFont="1" applyBorder="1" applyAlignment="1">
      <alignment horizontal="center" vertical="justify"/>
    </xf>
    <xf numFmtId="0" fontId="2" fillId="0" borderId="9" xfId="0" applyNumberFormat="1" applyFont="1" applyFill="1" applyBorder="1" applyAlignment="1">
      <alignment horizontal="center" vertical="justify"/>
    </xf>
    <xf numFmtId="0" fontId="2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44" fontId="3" fillId="0" borderId="17" xfId="0" applyNumberFormat="1" applyFont="1" applyBorder="1" applyAlignment="1">
      <alignment horizontal="center" vertical="center" wrapText="1"/>
    </xf>
    <xf numFmtId="165" fontId="3" fillId="4" borderId="0" xfId="1" applyNumberFormat="1" applyFont="1" applyFill="1" applyBorder="1" applyAlignment="1">
      <alignment horizontal="right" vertical="top" wrapText="1"/>
    </xf>
    <xf numFmtId="1" fontId="3" fillId="4" borderId="0" xfId="1" applyNumberFormat="1" applyFont="1" applyFill="1" applyBorder="1" applyAlignment="1">
      <alignment horizontal="center" vertical="top" wrapText="1"/>
    </xf>
    <xf numFmtId="10" fontId="3" fillId="3" borderId="1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4" fontId="2" fillId="5" borderId="1" xfId="2" applyNumberFormat="1" applyFont="1" applyFill="1" applyBorder="1" applyAlignment="1"/>
    <xf numFmtId="3" fontId="2" fillId="0" borderId="1" xfId="0" applyNumberFormat="1" applyFont="1" applyBorder="1" applyAlignment="1">
      <alignment horizontal="center" vertical="center" wrapText="1"/>
    </xf>
    <xf numFmtId="44" fontId="3" fillId="0" borderId="17" xfId="0" applyNumberFormat="1" applyFont="1" applyFill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44" fontId="3" fillId="0" borderId="17" xfId="2" applyFont="1" applyFill="1" applyBorder="1" applyAlignment="1">
      <alignment horizontal="center" vertical="top" wrapText="1"/>
    </xf>
    <xf numFmtId="44" fontId="3" fillId="0" borderId="2" xfId="2" applyFont="1" applyFill="1" applyBorder="1" applyAlignment="1">
      <alignment vertical="top" wrapText="1"/>
    </xf>
    <xf numFmtId="44" fontId="3" fillId="6" borderId="17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1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165" fontId="2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44" fontId="2" fillId="0" borderId="1" xfId="2" applyFont="1" applyBorder="1" applyAlignment="1">
      <alignment vertical="top" wrapText="1"/>
    </xf>
    <xf numFmtId="9" fontId="2" fillId="0" borderId="1" xfId="0" applyNumberFormat="1" applyFont="1" applyFill="1" applyBorder="1" applyAlignment="1">
      <alignment horizontal="center" vertical="center" wrapText="1"/>
    </xf>
    <xf numFmtId="44" fontId="2" fillId="0" borderId="9" xfId="2" applyFont="1" applyBorder="1" applyAlignment="1">
      <alignment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44" fontId="2" fillId="0" borderId="1" xfId="2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165" fontId="2" fillId="0" borderId="0" xfId="1" applyNumberFormat="1" applyFont="1" applyBorder="1" applyAlignment="1">
      <alignment horizontal="right" vertical="top" wrapText="1"/>
    </xf>
    <xf numFmtId="1" fontId="2" fillId="0" borderId="0" xfId="1" applyNumberFormat="1" applyFont="1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center" vertical="center" wrapText="1"/>
    </xf>
    <xf numFmtId="44" fontId="2" fillId="0" borderId="0" xfId="2" applyFont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/>
    <xf numFmtId="10" fontId="2" fillId="0" borderId="1" xfId="3" applyNumberFormat="1" applyFont="1" applyBorder="1" applyAlignment="1">
      <alignment horizontal="center" vertical="center" wrapText="1"/>
    </xf>
    <xf numFmtId="0" fontId="1" fillId="0" borderId="0" xfId="4"/>
    <xf numFmtId="44" fontId="0" fillId="0" borderId="0" xfId="5" applyFont="1"/>
    <xf numFmtId="44" fontId="1" fillId="0" borderId="0" xfId="4" applyNumberFormat="1"/>
    <xf numFmtId="9" fontId="0" fillId="0" borderId="1" xfId="6" applyFont="1" applyBorder="1"/>
    <xf numFmtId="44" fontId="0" fillId="0" borderId="1" xfId="5" applyFont="1" applyBorder="1"/>
    <xf numFmtId="0" fontId="1" fillId="0" borderId="1" xfId="4" applyBorder="1"/>
    <xf numFmtId="44" fontId="2" fillId="0" borderId="1" xfId="2" applyFont="1" applyBorder="1" applyAlignment="1">
      <alignment horizontal="center" vertical="justify"/>
    </xf>
    <xf numFmtId="44" fontId="2" fillId="0" borderId="9" xfId="2" applyFont="1" applyBorder="1" applyAlignment="1">
      <alignment horizontal="center" vertical="justify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44" fontId="3" fillId="6" borderId="6" xfId="0" applyNumberFormat="1" applyFont="1" applyFill="1" applyBorder="1" applyAlignment="1">
      <alignment horizontal="center" vertical="top" wrapText="1"/>
    </xf>
    <xf numFmtId="44" fontId="3" fillId="6" borderId="8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44" fontId="3" fillId="0" borderId="6" xfId="2" applyFont="1" applyFill="1" applyBorder="1" applyAlignment="1">
      <alignment horizontal="center" vertical="center" wrapText="1"/>
    </xf>
    <xf numFmtId="44" fontId="3" fillId="0" borderId="8" xfId="2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44" fontId="3" fillId="0" borderId="6" xfId="2" applyFont="1" applyBorder="1" applyAlignment="1">
      <alignment horizontal="center"/>
    </xf>
    <xf numFmtId="44" fontId="3" fillId="0" borderId="8" xfId="2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165" fontId="2" fillId="0" borderId="2" xfId="1" applyNumberFormat="1" applyFont="1" applyBorder="1" applyAlignment="1">
      <alignment horizontal="center" vertical="top" wrapText="1"/>
    </xf>
    <xf numFmtId="165" fontId="2" fillId="0" borderId="4" xfId="1" applyNumberFormat="1" applyFont="1" applyBorder="1" applyAlignment="1">
      <alignment horizontal="center" vertical="top" wrapText="1"/>
    </xf>
    <xf numFmtId="165" fontId="3" fillId="0" borderId="2" xfId="0" applyNumberFormat="1" applyFont="1" applyBorder="1" applyAlignment="1">
      <alignment horizontal="center" vertical="top" wrapText="1"/>
    </xf>
    <xf numFmtId="165" fontId="3" fillId="0" borderId="3" xfId="0" applyNumberFormat="1" applyFont="1" applyBorder="1" applyAlignment="1">
      <alignment horizontal="center" vertical="top" wrapText="1"/>
    </xf>
    <xf numFmtId="165" fontId="3" fillId="0" borderId="4" xfId="0" applyNumberFormat="1" applyFont="1" applyBorder="1" applyAlignment="1">
      <alignment horizontal="center" vertical="top" wrapText="1"/>
    </xf>
  </cellXfs>
  <cellStyles count="7">
    <cellStyle name="Moeda" xfId="2" builtinId="4"/>
    <cellStyle name="Moeda 2" xfId="5"/>
    <cellStyle name="Normal" xfId="0" builtinId="0"/>
    <cellStyle name="Normal 2" xfId="4"/>
    <cellStyle name="Porcentagem" xfId="3" builtinId="5"/>
    <cellStyle name="Porcentagem 2" xfId="6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2"/>
  <sheetViews>
    <sheetView topLeftCell="A110" workbookViewId="0">
      <selection activeCell="J79" sqref="J79"/>
    </sheetView>
  </sheetViews>
  <sheetFormatPr defaultRowHeight="12.75" x14ac:dyDescent="0.2"/>
  <cols>
    <col min="1" max="1" width="34.85546875" customWidth="1"/>
    <col min="2" max="2" width="16.140625" bestFit="1" customWidth="1"/>
    <col min="3" max="3" width="17.7109375" customWidth="1"/>
    <col min="4" max="4" width="24.42578125" customWidth="1"/>
    <col min="5" max="5" width="16.140625" bestFit="1" customWidth="1"/>
    <col min="6" max="6" width="18.140625" customWidth="1"/>
    <col min="7" max="7" width="13.28515625" customWidth="1"/>
  </cols>
  <sheetData>
    <row r="1" spans="1:7" ht="13.5" thickBot="1" x14ac:dyDescent="0.25">
      <c r="A1" s="185" t="s">
        <v>131</v>
      </c>
      <c r="B1" s="186"/>
      <c r="C1" s="186"/>
      <c r="D1" s="186"/>
      <c r="E1" s="186"/>
      <c r="F1" s="186"/>
      <c r="G1" s="187"/>
    </row>
    <row r="2" spans="1:7" x14ac:dyDescent="0.2">
      <c r="A2" s="25"/>
      <c r="B2" s="25"/>
      <c r="C2" s="25"/>
      <c r="D2" s="25"/>
      <c r="E2" s="25"/>
      <c r="F2" s="25"/>
      <c r="G2" s="25"/>
    </row>
    <row r="3" spans="1:7" x14ac:dyDescent="0.2">
      <c r="A3" s="188" t="s">
        <v>51</v>
      </c>
      <c r="B3" s="188"/>
      <c r="C3" s="188"/>
      <c r="D3" s="188"/>
      <c r="E3" s="188"/>
      <c r="F3" s="188"/>
      <c r="G3" s="188"/>
    </row>
    <row r="4" spans="1:7" x14ac:dyDescent="0.2">
      <c r="A4" s="68"/>
      <c r="B4" s="68"/>
      <c r="C4" s="70"/>
      <c r="D4" s="68"/>
      <c r="E4" s="68"/>
      <c r="F4" s="68"/>
      <c r="G4" s="68"/>
    </row>
    <row r="5" spans="1:7" ht="38.25" x14ac:dyDescent="0.2">
      <c r="A5" s="91" t="s">
        <v>0</v>
      </c>
      <c r="B5" s="133" t="s">
        <v>49</v>
      </c>
      <c r="C5" s="134"/>
      <c r="D5" s="91" t="s">
        <v>117</v>
      </c>
      <c r="E5" s="91" t="s">
        <v>50</v>
      </c>
      <c r="F5" s="91" t="s">
        <v>63</v>
      </c>
      <c r="G5" s="91" t="s">
        <v>50</v>
      </c>
    </row>
    <row r="6" spans="1:7" x14ac:dyDescent="0.2">
      <c r="A6" s="94"/>
      <c r="B6" s="26"/>
      <c r="C6" s="27"/>
      <c r="D6" s="26"/>
      <c r="E6" s="26"/>
      <c r="F6" s="22"/>
      <c r="G6" s="26"/>
    </row>
    <row r="7" spans="1:7" x14ac:dyDescent="0.2">
      <c r="A7" s="94" t="s">
        <v>121</v>
      </c>
      <c r="B7" s="189">
        <v>1438.41</v>
      </c>
      <c r="C7" s="190"/>
      <c r="D7" s="64">
        <v>46</v>
      </c>
      <c r="E7" s="26">
        <f>B7+C7</f>
        <v>1438.41</v>
      </c>
      <c r="F7" s="22">
        <v>1</v>
      </c>
      <c r="G7" s="26">
        <f>E7*F7</f>
        <v>1438.41</v>
      </c>
    </row>
    <row r="8" spans="1:7" x14ac:dyDescent="0.2">
      <c r="A8" s="10" t="s">
        <v>3</v>
      </c>
      <c r="B8" s="191"/>
      <c r="C8" s="192"/>
      <c r="D8" s="192"/>
      <c r="E8" s="193"/>
      <c r="F8" s="91">
        <f>SUM(F6:F7)</f>
        <v>1</v>
      </c>
      <c r="G8" s="11">
        <f>SUM(G6:G7)</f>
        <v>1438.41</v>
      </c>
    </row>
    <row r="9" spans="1:7" x14ac:dyDescent="0.2">
      <c r="A9" s="165"/>
      <c r="B9" s="165"/>
      <c r="C9" s="165"/>
      <c r="D9" s="165"/>
      <c r="E9" s="3"/>
      <c r="F9" s="1" t="s">
        <v>69</v>
      </c>
      <c r="G9" s="1"/>
    </row>
    <row r="10" spans="1:7" x14ac:dyDescent="0.2">
      <c r="A10" s="156" t="s">
        <v>52</v>
      </c>
      <c r="B10" s="156"/>
      <c r="C10" s="156"/>
      <c r="D10" s="156"/>
      <c r="E10" s="156"/>
      <c r="F10" s="156"/>
      <c r="G10" s="156"/>
    </row>
    <row r="11" spans="1:7" x14ac:dyDescent="0.2">
      <c r="A11" s="9"/>
      <c r="B11" s="68"/>
      <c r="C11" s="70"/>
      <c r="D11" s="68"/>
      <c r="E11" s="68"/>
      <c r="F11" s="68"/>
      <c r="G11" s="68"/>
    </row>
    <row r="12" spans="1:7" ht="12.75" customHeight="1" x14ac:dyDescent="0.2">
      <c r="A12" s="91" t="s">
        <v>4</v>
      </c>
      <c r="B12" s="91" t="s">
        <v>1</v>
      </c>
      <c r="C12" s="88" t="s">
        <v>2</v>
      </c>
      <c r="D12" s="152" t="s">
        <v>5</v>
      </c>
      <c r="E12" s="152"/>
      <c r="F12" s="152"/>
      <c r="G12" s="152"/>
    </row>
    <row r="13" spans="1:7" ht="12.75" customHeight="1" x14ac:dyDescent="0.2">
      <c r="A13" s="22" t="s">
        <v>6</v>
      </c>
      <c r="B13" s="22">
        <v>0</v>
      </c>
      <c r="C13" s="71">
        <f>$G8*B13/100</f>
        <v>0</v>
      </c>
      <c r="D13" s="139" t="s">
        <v>7</v>
      </c>
      <c r="E13" s="139"/>
      <c r="F13" s="139"/>
      <c r="G13" s="139"/>
    </row>
    <row r="14" spans="1:7" ht="12.75" customHeight="1" x14ac:dyDescent="0.2">
      <c r="A14" s="22" t="s">
        <v>8</v>
      </c>
      <c r="B14" s="22">
        <v>0</v>
      </c>
      <c r="C14" s="71">
        <f>G8*B14/100</f>
        <v>0</v>
      </c>
      <c r="D14" s="139" t="s">
        <v>9</v>
      </c>
      <c r="E14" s="139"/>
      <c r="F14" s="139"/>
      <c r="G14" s="139"/>
    </row>
    <row r="15" spans="1:7" ht="12.75" customHeight="1" x14ac:dyDescent="0.2">
      <c r="A15" s="22" t="s">
        <v>10</v>
      </c>
      <c r="B15" s="22">
        <v>8</v>
      </c>
      <c r="C15" s="71">
        <f>G8*B15/100</f>
        <v>115.0728</v>
      </c>
      <c r="D15" s="139" t="s">
        <v>11</v>
      </c>
      <c r="E15" s="139"/>
      <c r="F15" s="139"/>
      <c r="G15" s="139"/>
    </row>
    <row r="16" spans="1:7" x14ac:dyDescent="0.2">
      <c r="A16" s="22" t="s">
        <v>66</v>
      </c>
      <c r="B16" s="22">
        <v>4</v>
      </c>
      <c r="C16" s="71">
        <f>G8*B16/100</f>
        <v>57.5364</v>
      </c>
      <c r="D16" s="184"/>
      <c r="E16" s="139"/>
      <c r="F16" s="139"/>
      <c r="G16" s="139"/>
    </row>
    <row r="17" spans="1:7" ht="12.75" customHeight="1" x14ac:dyDescent="0.2">
      <c r="A17" s="22" t="s">
        <v>67</v>
      </c>
      <c r="B17" s="22">
        <v>4</v>
      </c>
      <c r="C17" s="71">
        <f>G8*B17/100</f>
        <v>57.5364</v>
      </c>
      <c r="D17" s="175" t="s">
        <v>74</v>
      </c>
      <c r="E17" s="176"/>
      <c r="F17" s="176"/>
      <c r="G17" s="177"/>
    </row>
    <row r="18" spans="1:7" x14ac:dyDescent="0.2">
      <c r="A18" s="22" t="s">
        <v>68</v>
      </c>
      <c r="B18" s="22">
        <v>1</v>
      </c>
      <c r="C18" s="71">
        <f>G8*B18/100</f>
        <v>14.3841</v>
      </c>
      <c r="D18" s="178"/>
      <c r="E18" s="179"/>
      <c r="F18" s="179"/>
      <c r="G18" s="180"/>
    </row>
    <row r="19" spans="1:7" x14ac:dyDescent="0.2">
      <c r="A19" s="92" t="s">
        <v>12</v>
      </c>
      <c r="B19" s="92">
        <f>SUM(B13:B18)</f>
        <v>17</v>
      </c>
      <c r="C19" s="13">
        <f>G8*B19/100</f>
        <v>244.52970000000002</v>
      </c>
      <c r="D19" s="181"/>
      <c r="E19" s="181"/>
      <c r="F19" s="181"/>
      <c r="G19" s="181"/>
    </row>
    <row r="20" spans="1:7" x14ac:dyDescent="0.2">
      <c r="A20" s="9"/>
      <c r="B20" s="68"/>
      <c r="C20" s="70"/>
      <c r="D20" s="68"/>
      <c r="E20" s="68"/>
      <c r="F20" s="68"/>
      <c r="G20" s="68"/>
    </row>
    <row r="21" spans="1:7" ht="12.75" customHeight="1" x14ac:dyDescent="0.2">
      <c r="A21" s="91" t="s">
        <v>13</v>
      </c>
      <c r="B21" s="91" t="s">
        <v>1</v>
      </c>
      <c r="C21" s="88" t="s">
        <v>2</v>
      </c>
      <c r="D21" s="133" t="s">
        <v>5</v>
      </c>
      <c r="E21" s="182"/>
      <c r="F21" s="182"/>
      <c r="G21" s="134"/>
    </row>
    <row r="22" spans="1:7" ht="39.75" customHeight="1" x14ac:dyDescent="0.2">
      <c r="A22" s="22" t="s">
        <v>14</v>
      </c>
      <c r="B22" s="22">
        <v>11.11</v>
      </c>
      <c r="C22" s="71">
        <f>G8*B22/100</f>
        <v>159.80735100000001</v>
      </c>
      <c r="D22" s="138" t="s">
        <v>15</v>
      </c>
      <c r="E22" s="138"/>
      <c r="F22" s="138"/>
      <c r="G22" s="138"/>
    </row>
    <row r="23" spans="1:7" ht="27.75" customHeight="1" x14ac:dyDescent="0.2">
      <c r="A23" s="22" t="s">
        <v>16</v>
      </c>
      <c r="B23" s="22">
        <v>8.33</v>
      </c>
      <c r="C23" s="71">
        <f>G8*B23/100</f>
        <v>119.81955300000001</v>
      </c>
      <c r="D23" s="138" t="s">
        <v>17</v>
      </c>
      <c r="E23" s="138"/>
      <c r="F23" s="138"/>
      <c r="G23" s="138"/>
    </row>
    <row r="24" spans="1:7" ht="55.5" customHeight="1" x14ac:dyDescent="0.2">
      <c r="A24" s="22" t="s">
        <v>18</v>
      </c>
      <c r="B24" s="22">
        <v>1.94</v>
      </c>
      <c r="C24" s="71">
        <f>G8*B24/100</f>
        <v>27.905154000000003</v>
      </c>
      <c r="D24" s="138" t="s">
        <v>19</v>
      </c>
      <c r="E24" s="138"/>
      <c r="F24" s="138"/>
      <c r="G24" s="138"/>
    </row>
    <row r="25" spans="1:7" ht="26.25" customHeight="1" x14ac:dyDescent="0.2">
      <c r="A25" s="22" t="s">
        <v>20</v>
      </c>
      <c r="B25" s="22">
        <v>1.39</v>
      </c>
      <c r="C25" s="71">
        <f>G8*B25/100</f>
        <v>19.993898999999999</v>
      </c>
      <c r="D25" s="138" t="s">
        <v>21</v>
      </c>
      <c r="E25" s="138"/>
      <c r="F25" s="138"/>
      <c r="G25" s="138"/>
    </row>
    <row r="26" spans="1:7" ht="12.75" customHeight="1" x14ac:dyDescent="0.2">
      <c r="A26" s="22" t="s">
        <v>65</v>
      </c>
      <c r="B26" s="22">
        <v>20.93</v>
      </c>
      <c r="C26" s="71">
        <f>G8*B26/100</f>
        <v>301.059213</v>
      </c>
      <c r="D26" s="162" t="s">
        <v>75</v>
      </c>
      <c r="E26" s="183"/>
      <c r="F26" s="183"/>
      <c r="G26" s="163"/>
    </row>
    <row r="27" spans="1:7" ht="78.75" customHeight="1" x14ac:dyDescent="0.2">
      <c r="A27" s="22" t="s">
        <v>22</v>
      </c>
      <c r="B27" s="22">
        <v>0.28000000000000003</v>
      </c>
      <c r="C27" s="71">
        <f>G8*B27/100</f>
        <v>4.0275480000000003</v>
      </c>
      <c r="D27" s="138" t="s">
        <v>23</v>
      </c>
      <c r="E27" s="138"/>
      <c r="F27" s="138"/>
      <c r="G27" s="138"/>
    </row>
    <row r="28" spans="1:7" ht="40.5" customHeight="1" x14ac:dyDescent="0.2">
      <c r="A28" s="22" t="s">
        <v>24</v>
      </c>
      <c r="B28" s="22">
        <v>0.35</v>
      </c>
      <c r="C28" s="71">
        <f>G8*B28/100</f>
        <v>5.0344349999999993</v>
      </c>
      <c r="D28" s="138" t="s">
        <v>25</v>
      </c>
      <c r="E28" s="138"/>
      <c r="F28" s="138"/>
      <c r="G28" s="138"/>
    </row>
    <row r="29" spans="1:7" ht="66.75" customHeight="1" x14ac:dyDescent="0.2">
      <c r="A29" s="22" t="s">
        <v>26</v>
      </c>
      <c r="B29" s="22">
        <v>0.22</v>
      </c>
      <c r="C29" s="71">
        <f>G8*B29/100</f>
        <v>3.1645020000000001</v>
      </c>
      <c r="D29" s="138" t="s">
        <v>27</v>
      </c>
      <c r="E29" s="138"/>
      <c r="F29" s="138"/>
      <c r="G29" s="138"/>
    </row>
    <row r="30" spans="1:7" ht="38.25" customHeight="1" x14ac:dyDescent="0.2">
      <c r="A30" s="22" t="s">
        <v>28</v>
      </c>
      <c r="B30" s="22">
        <v>0.01</v>
      </c>
      <c r="C30" s="71">
        <f>G8*B30/100</f>
        <v>0.14384100000000002</v>
      </c>
      <c r="D30" s="138" t="s">
        <v>29</v>
      </c>
      <c r="E30" s="138"/>
      <c r="F30" s="138"/>
      <c r="G30" s="138"/>
    </row>
    <row r="31" spans="1:7" ht="12.75" customHeight="1" x14ac:dyDescent="0.2">
      <c r="A31" s="92" t="s">
        <v>30</v>
      </c>
      <c r="B31" s="92">
        <v>47.74</v>
      </c>
      <c r="C31" s="13">
        <f>G8*B31/100</f>
        <v>686.69693400000006</v>
      </c>
      <c r="D31" s="169" t="s">
        <v>31</v>
      </c>
      <c r="E31" s="169"/>
      <c r="F31" s="169"/>
      <c r="G31" s="169"/>
    </row>
    <row r="32" spans="1:7" x14ac:dyDescent="0.2">
      <c r="A32" s="72"/>
      <c r="B32" s="68"/>
      <c r="C32" s="70"/>
      <c r="D32" s="68"/>
      <c r="E32" s="68"/>
      <c r="F32" s="68"/>
      <c r="G32" s="68"/>
    </row>
    <row r="33" spans="1:7" ht="12.75" customHeight="1" x14ac:dyDescent="0.2">
      <c r="A33" s="91" t="s">
        <v>32</v>
      </c>
      <c r="B33" s="91" t="s">
        <v>1</v>
      </c>
      <c r="C33" s="88" t="s">
        <v>2</v>
      </c>
      <c r="D33" s="152" t="s">
        <v>5</v>
      </c>
      <c r="E33" s="152"/>
      <c r="F33" s="152"/>
      <c r="G33" s="152"/>
    </row>
    <row r="34" spans="1:7" ht="25.5" customHeight="1" x14ac:dyDescent="0.2">
      <c r="A34" s="22" t="s">
        <v>33</v>
      </c>
      <c r="B34" s="22">
        <v>4.12</v>
      </c>
      <c r="C34" s="71">
        <f>$G8*B34/100</f>
        <v>59.262492000000002</v>
      </c>
      <c r="D34" s="138" t="s">
        <v>34</v>
      </c>
      <c r="E34" s="138"/>
      <c r="F34" s="138"/>
      <c r="G34" s="138"/>
    </row>
    <row r="35" spans="1:7" ht="12.75" customHeight="1" x14ac:dyDescent="0.2">
      <c r="A35" s="22" t="s">
        <v>35</v>
      </c>
      <c r="B35" s="22">
        <v>0.08</v>
      </c>
      <c r="C35" s="71">
        <f>G8*B35/100</f>
        <v>1.1507280000000002</v>
      </c>
      <c r="D35" s="138" t="s">
        <v>36</v>
      </c>
      <c r="E35" s="138"/>
      <c r="F35" s="138"/>
      <c r="G35" s="138"/>
    </row>
    <row r="36" spans="1:7" ht="12.75" customHeight="1" x14ac:dyDescent="0.2">
      <c r="A36" s="22" t="s">
        <v>37</v>
      </c>
      <c r="B36" s="22">
        <v>0.66</v>
      </c>
      <c r="C36" s="71">
        <f>G8*B36/100</f>
        <v>9.4935060000000018</v>
      </c>
      <c r="D36" s="138" t="s">
        <v>38</v>
      </c>
      <c r="E36" s="138"/>
      <c r="F36" s="138"/>
      <c r="G36" s="138"/>
    </row>
    <row r="37" spans="1:7" ht="12.75" customHeight="1" x14ac:dyDescent="0.2">
      <c r="A37" s="92" t="s">
        <v>39</v>
      </c>
      <c r="B37" s="92">
        <v>4.8600000000000003</v>
      </c>
      <c r="C37" s="13">
        <f>SUM(C34:C36)</f>
        <v>69.906726000000006</v>
      </c>
      <c r="D37" s="169" t="s">
        <v>40</v>
      </c>
      <c r="E37" s="169"/>
      <c r="F37" s="169"/>
      <c r="G37" s="169"/>
    </row>
    <row r="38" spans="1:7" x14ac:dyDescent="0.2">
      <c r="A38" s="72"/>
      <c r="B38" s="68"/>
      <c r="C38" s="70"/>
      <c r="D38" s="68"/>
      <c r="E38" s="68"/>
      <c r="F38" s="68"/>
      <c r="G38" s="68"/>
    </row>
    <row r="39" spans="1:7" ht="12.75" customHeight="1" x14ac:dyDescent="0.2">
      <c r="A39" s="91" t="s">
        <v>41</v>
      </c>
      <c r="B39" s="91" t="s">
        <v>1</v>
      </c>
      <c r="C39" s="88" t="s">
        <v>2</v>
      </c>
      <c r="D39" s="152" t="s">
        <v>5</v>
      </c>
      <c r="E39" s="152"/>
      <c r="F39" s="152"/>
      <c r="G39" s="152"/>
    </row>
    <row r="40" spans="1:7" ht="25.5" customHeight="1" x14ac:dyDescent="0.2">
      <c r="A40" s="94" t="s">
        <v>42</v>
      </c>
      <c r="B40" s="22">
        <f>B19+B31</f>
        <v>64.740000000000009</v>
      </c>
      <c r="C40" s="71">
        <f>G8*B40/100</f>
        <v>931.22663400000022</v>
      </c>
      <c r="D40" s="170" t="s">
        <v>43</v>
      </c>
      <c r="E40" s="171"/>
      <c r="F40" s="171"/>
      <c r="G40" s="172"/>
    </row>
    <row r="41" spans="1:7" x14ac:dyDescent="0.2">
      <c r="A41" s="92" t="s">
        <v>44</v>
      </c>
      <c r="B41" s="92">
        <f>B40</f>
        <v>64.740000000000009</v>
      </c>
      <c r="C41" s="13">
        <f>G8*B41/100</f>
        <v>931.22663400000022</v>
      </c>
      <c r="D41" s="173"/>
      <c r="E41" s="173"/>
      <c r="F41" s="173"/>
      <c r="G41" s="173"/>
    </row>
    <row r="42" spans="1:7" x14ac:dyDescent="0.2">
      <c r="A42" s="72"/>
      <c r="B42" s="68"/>
      <c r="C42" s="70"/>
      <c r="D42" s="68"/>
      <c r="E42" s="68"/>
      <c r="F42" s="68"/>
      <c r="G42" s="68"/>
    </row>
    <row r="43" spans="1:7" x14ac:dyDescent="0.2">
      <c r="A43" s="72"/>
      <c r="B43" s="68"/>
      <c r="C43" s="70"/>
      <c r="D43" s="68"/>
      <c r="E43" s="68"/>
      <c r="F43" s="68"/>
      <c r="G43" s="68"/>
    </row>
    <row r="44" spans="1:7" ht="25.5" customHeight="1" x14ac:dyDescent="0.2">
      <c r="A44" s="12" t="s">
        <v>58</v>
      </c>
      <c r="B44" s="88" t="s">
        <v>1</v>
      </c>
      <c r="C44" s="88" t="s">
        <v>2</v>
      </c>
      <c r="D44" s="174" t="s">
        <v>5</v>
      </c>
      <c r="E44" s="174"/>
      <c r="F44" s="174"/>
      <c r="G44" s="174"/>
    </row>
    <row r="45" spans="1:7" ht="12.75" customHeight="1" x14ac:dyDescent="0.2">
      <c r="A45" s="89" t="s">
        <v>45</v>
      </c>
      <c r="B45" s="88">
        <f>B37+B41</f>
        <v>69.600000000000009</v>
      </c>
      <c r="C45" s="13">
        <f>G8*B45/100</f>
        <v>1001.1333600000003</v>
      </c>
      <c r="D45" s="174" t="s">
        <v>64</v>
      </c>
      <c r="E45" s="174"/>
      <c r="F45" s="174"/>
      <c r="G45" s="174"/>
    </row>
    <row r="46" spans="1:7" x14ac:dyDescent="0.2">
      <c r="A46" s="5"/>
      <c r="B46" s="6"/>
      <c r="C46" s="7"/>
      <c r="D46" s="8"/>
      <c r="E46" s="70"/>
      <c r="F46" s="70"/>
      <c r="G46" s="70"/>
    </row>
    <row r="47" spans="1:7" x14ac:dyDescent="0.2">
      <c r="A47" s="5"/>
      <c r="B47" s="6"/>
      <c r="C47" s="7"/>
      <c r="D47" s="8"/>
      <c r="E47" s="70"/>
      <c r="F47" s="70"/>
      <c r="G47" s="70"/>
    </row>
    <row r="48" spans="1:7" ht="25.5" x14ac:dyDescent="0.2">
      <c r="A48" s="89" t="s">
        <v>60</v>
      </c>
      <c r="B48" s="88">
        <v>100</v>
      </c>
      <c r="C48" s="18">
        <f>G8</f>
        <v>1438.41</v>
      </c>
      <c r="D48" s="8"/>
      <c r="E48" s="70"/>
      <c r="F48" s="70"/>
      <c r="G48" s="70"/>
    </row>
    <row r="49" spans="1:7" x14ac:dyDescent="0.2">
      <c r="A49" s="89" t="s">
        <v>72</v>
      </c>
      <c r="B49" s="88"/>
      <c r="C49" s="20">
        <f>SUM(C45:C48)</f>
        <v>2439.5433600000006</v>
      </c>
      <c r="D49" s="8"/>
      <c r="E49" s="70"/>
      <c r="F49" s="70"/>
      <c r="G49" s="70"/>
    </row>
    <row r="50" spans="1:7" ht="13.5" thickBot="1" x14ac:dyDescent="0.25">
      <c r="A50" s="5"/>
      <c r="B50" s="6"/>
      <c r="C50" s="7"/>
      <c r="D50" s="8"/>
      <c r="E50" s="70"/>
      <c r="F50" s="70"/>
      <c r="G50" s="70"/>
    </row>
    <row r="51" spans="1:7" ht="13.5" thickBot="1" x14ac:dyDescent="0.25">
      <c r="A51" s="167" t="s">
        <v>114</v>
      </c>
      <c r="B51" s="168"/>
      <c r="C51" s="65">
        <f>C49/30</f>
        <v>81.318112000000013</v>
      </c>
      <c r="D51" s="8"/>
      <c r="E51" s="70"/>
      <c r="F51" s="70"/>
      <c r="G51" s="70"/>
    </row>
    <row r="52" spans="1:7" ht="13.5" thickBot="1" x14ac:dyDescent="0.25">
      <c r="A52" s="6"/>
      <c r="B52" s="6"/>
      <c r="C52" s="7"/>
      <c r="D52" s="8"/>
      <c r="E52" s="70"/>
      <c r="F52" s="70"/>
      <c r="G52" s="70"/>
    </row>
    <row r="53" spans="1:7" ht="13.5" customHeight="1" thickBot="1" x14ac:dyDescent="0.25">
      <c r="A53" s="166" t="s">
        <v>119</v>
      </c>
      <c r="B53" s="166"/>
      <c r="C53" s="166"/>
      <c r="D53" s="166"/>
      <c r="E53" s="66">
        <f>C51</f>
        <v>81.318112000000013</v>
      </c>
      <c r="F53" s="67">
        <f>E53/D7</f>
        <v>1.7677850434782612</v>
      </c>
      <c r="G53" s="70"/>
    </row>
    <row r="54" spans="1:7" x14ac:dyDescent="0.2">
      <c r="A54" s="5"/>
      <c r="B54" s="6"/>
      <c r="C54" s="7"/>
      <c r="D54" s="8"/>
      <c r="E54" s="70"/>
      <c r="F54" s="70"/>
      <c r="G54" s="70"/>
    </row>
    <row r="55" spans="1:7" x14ac:dyDescent="0.2">
      <c r="A55" s="156" t="s">
        <v>84</v>
      </c>
      <c r="B55" s="156"/>
      <c r="C55" s="156"/>
      <c r="D55" s="156"/>
      <c r="E55" s="156"/>
      <c r="F55" s="156"/>
      <c r="G55" s="156"/>
    </row>
    <row r="56" spans="1:7" x14ac:dyDescent="0.2">
      <c r="A56" s="68"/>
      <c r="B56" s="68"/>
      <c r="C56" s="70"/>
      <c r="D56" s="68"/>
      <c r="E56" s="68"/>
      <c r="F56" s="68"/>
      <c r="G56" s="68"/>
    </row>
    <row r="57" spans="1:7" ht="25.5" x14ac:dyDescent="0.2">
      <c r="A57" s="153" t="s">
        <v>76</v>
      </c>
      <c r="B57" s="153"/>
      <c r="C57" s="93" t="s">
        <v>77</v>
      </c>
      <c r="D57" s="23" t="s">
        <v>81</v>
      </c>
      <c r="E57" s="93" t="s">
        <v>78</v>
      </c>
      <c r="F57" s="93" t="s">
        <v>79</v>
      </c>
      <c r="G57" s="68"/>
    </row>
    <row r="58" spans="1:7" x14ac:dyDescent="0.2">
      <c r="A58" s="139" t="s">
        <v>134</v>
      </c>
      <c r="B58" s="139"/>
      <c r="C58" s="24" t="s">
        <v>80</v>
      </c>
      <c r="D58" s="73">
        <v>1</v>
      </c>
      <c r="E58" s="74">
        <v>20000</v>
      </c>
      <c r="F58" s="74">
        <f>D58*E58</f>
        <v>20000</v>
      </c>
      <c r="G58" s="68"/>
    </row>
    <row r="59" spans="1:7" ht="13.5" thickBot="1" x14ac:dyDescent="0.25">
      <c r="A59" s="139" t="s">
        <v>82</v>
      </c>
      <c r="B59" s="139"/>
      <c r="C59" s="24" t="s">
        <v>1</v>
      </c>
      <c r="D59" s="75">
        <v>0.2</v>
      </c>
      <c r="E59" s="74">
        <f>E58*D59</f>
        <v>4000</v>
      </c>
      <c r="F59" s="76">
        <f>E59*D59</f>
        <v>800</v>
      </c>
      <c r="G59" s="68"/>
    </row>
    <row r="60" spans="1:7" ht="13.5" thickBot="1" x14ac:dyDescent="0.25">
      <c r="A60" s="155" t="s">
        <v>83</v>
      </c>
      <c r="B60" s="164"/>
      <c r="C60" s="24" t="s">
        <v>115</v>
      </c>
      <c r="D60" s="24">
        <v>200</v>
      </c>
      <c r="E60" s="28">
        <f>F59</f>
        <v>800</v>
      </c>
      <c r="F60" s="29">
        <f>E60/D60</f>
        <v>4</v>
      </c>
      <c r="G60" s="68"/>
    </row>
    <row r="61" spans="1:7" x14ac:dyDescent="0.2">
      <c r="A61" s="5"/>
      <c r="B61" s="6"/>
      <c r="C61" s="7"/>
      <c r="D61" s="8"/>
      <c r="E61" s="70"/>
      <c r="F61" s="70"/>
      <c r="G61" s="70"/>
    </row>
    <row r="62" spans="1:7" ht="12.75" customHeight="1" x14ac:dyDescent="0.2">
      <c r="A62" s="156" t="s">
        <v>124</v>
      </c>
      <c r="B62" s="156"/>
      <c r="C62" s="156"/>
      <c r="D62" s="156"/>
      <c r="E62" s="156"/>
      <c r="F62" s="156"/>
      <c r="G62" s="156"/>
    </row>
    <row r="63" spans="1:7" x14ac:dyDescent="0.2">
      <c r="A63" s="68"/>
      <c r="B63" s="68"/>
      <c r="C63" s="70"/>
      <c r="D63" s="68"/>
      <c r="E63" s="68"/>
      <c r="F63" s="68"/>
      <c r="G63" s="68"/>
    </row>
    <row r="64" spans="1:7" ht="25.5" x14ac:dyDescent="0.2">
      <c r="A64" s="153" t="s">
        <v>76</v>
      </c>
      <c r="B64" s="153"/>
      <c r="C64" s="93" t="s">
        <v>77</v>
      </c>
      <c r="D64" s="23" t="s">
        <v>81</v>
      </c>
      <c r="E64" s="93" t="s">
        <v>78</v>
      </c>
      <c r="F64" s="93" t="s">
        <v>79</v>
      </c>
      <c r="G64" s="68"/>
    </row>
    <row r="65" spans="1:7" x14ac:dyDescent="0.2">
      <c r="A65" s="139" t="s">
        <v>135</v>
      </c>
      <c r="B65" s="139"/>
      <c r="C65" s="24" t="s">
        <v>86</v>
      </c>
      <c r="D65" s="73">
        <v>1</v>
      </c>
      <c r="E65" s="74">
        <f>E58*1%</f>
        <v>200</v>
      </c>
      <c r="F65" s="74">
        <f>D65*E65</f>
        <v>200</v>
      </c>
      <c r="G65" s="68"/>
    </row>
    <row r="66" spans="1:7" x14ac:dyDescent="0.2">
      <c r="A66" s="139" t="s">
        <v>108</v>
      </c>
      <c r="B66" s="139"/>
      <c r="C66" s="24" t="s">
        <v>86</v>
      </c>
      <c r="D66" s="73">
        <v>1</v>
      </c>
      <c r="E66" s="61">
        <v>164.82</v>
      </c>
      <c r="F66" s="74">
        <f t="shared" ref="F66:F67" si="0">D66*E66</f>
        <v>164.82</v>
      </c>
      <c r="G66" s="68"/>
    </row>
    <row r="67" spans="1:7" x14ac:dyDescent="0.2">
      <c r="A67" s="85" t="s">
        <v>137</v>
      </c>
      <c r="B67" s="87"/>
      <c r="C67" s="24" t="s">
        <v>86</v>
      </c>
      <c r="D67" s="73">
        <v>1</v>
      </c>
      <c r="E67" s="61">
        <v>83.13</v>
      </c>
      <c r="F67" s="74">
        <f t="shared" si="0"/>
        <v>83.13</v>
      </c>
      <c r="G67" s="68"/>
    </row>
    <row r="68" spans="1:7" x14ac:dyDescent="0.2">
      <c r="A68" s="162" t="s">
        <v>85</v>
      </c>
      <c r="B68" s="163"/>
      <c r="C68" s="24" t="s">
        <v>86</v>
      </c>
      <c r="D68" s="77">
        <v>1</v>
      </c>
      <c r="E68" s="78">
        <v>1000</v>
      </c>
      <c r="F68" s="76">
        <f>E68*D68</f>
        <v>1000</v>
      </c>
      <c r="G68" s="68"/>
    </row>
    <row r="69" spans="1:7" x14ac:dyDescent="0.2">
      <c r="A69" s="85" t="s">
        <v>125</v>
      </c>
      <c r="B69" s="86"/>
      <c r="C69" s="24" t="s">
        <v>86</v>
      </c>
      <c r="D69" s="77">
        <v>0.5</v>
      </c>
      <c r="E69" s="74">
        <v>440</v>
      </c>
      <c r="F69" s="76">
        <f t="shared" ref="F69:F70" si="1">E69*D69</f>
        <v>220</v>
      </c>
      <c r="G69" s="68"/>
    </row>
    <row r="70" spans="1:7" ht="13.5" thickBot="1" x14ac:dyDescent="0.25">
      <c r="A70" s="85" t="s">
        <v>126</v>
      </c>
      <c r="B70" s="86"/>
      <c r="C70" s="24" t="s">
        <v>86</v>
      </c>
      <c r="D70" s="77">
        <v>2</v>
      </c>
      <c r="E70" s="74">
        <v>100</v>
      </c>
      <c r="F70" s="76">
        <f t="shared" si="1"/>
        <v>200</v>
      </c>
      <c r="G70" s="68"/>
    </row>
    <row r="71" spans="1:7" ht="13.5" thickBot="1" x14ac:dyDescent="0.25">
      <c r="A71" s="155" t="s">
        <v>127</v>
      </c>
      <c r="B71" s="164"/>
      <c r="C71" s="24" t="s">
        <v>115</v>
      </c>
      <c r="D71" s="24">
        <v>200</v>
      </c>
      <c r="E71" s="28">
        <f>SUM(F65:F70)</f>
        <v>1867.95</v>
      </c>
      <c r="F71" s="29">
        <f>E71/D71</f>
        <v>9.3397500000000004</v>
      </c>
      <c r="G71" s="68"/>
    </row>
    <row r="72" spans="1:7" ht="13.5" thickBot="1" x14ac:dyDescent="0.25">
      <c r="A72" s="95"/>
      <c r="B72" s="95"/>
      <c r="C72" s="30"/>
      <c r="D72" s="30"/>
      <c r="E72" s="31"/>
      <c r="F72" s="32"/>
      <c r="G72" s="68"/>
    </row>
    <row r="73" spans="1:7" ht="13.5" customHeight="1" thickBot="1" x14ac:dyDescent="0.25">
      <c r="A73" s="154" t="s">
        <v>118</v>
      </c>
      <c r="B73" s="154"/>
      <c r="C73" s="154"/>
      <c r="D73" s="155"/>
      <c r="E73" s="146">
        <f>(F60+F71)/D7</f>
        <v>0.28999456521739131</v>
      </c>
      <c r="F73" s="147"/>
      <c r="G73" s="68"/>
    </row>
    <row r="74" spans="1:7" x14ac:dyDescent="0.2">
      <c r="A74" s="95"/>
      <c r="B74" s="95"/>
      <c r="C74" s="30"/>
      <c r="D74" s="30"/>
      <c r="E74" s="31"/>
      <c r="F74" s="32"/>
      <c r="G74" s="68"/>
    </row>
    <row r="75" spans="1:7" x14ac:dyDescent="0.2">
      <c r="A75" s="156" t="s">
        <v>87</v>
      </c>
      <c r="B75" s="156"/>
      <c r="C75" s="156"/>
      <c r="D75" s="156"/>
      <c r="E75" s="156"/>
      <c r="F75" s="156"/>
      <c r="G75" s="156"/>
    </row>
    <row r="76" spans="1:7" x14ac:dyDescent="0.2">
      <c r="A76" s="68"/>
      <c r="B76" s="68"/>
      <c r="C76" s="70"/>
      <c r="D76" s="68"/>
      <c r="E76" s="68"/>
      <c r="F76" s="68"/>
      <c r="G76" s="68"/>
    </row>
    <row r="77" spans="1:7" ht="25.5" x14ac:dyDescent="0.2">
      <c r="A77" s="34" t="s">
        <v>88</v>
      </c>
      <c r="B77" s="35" t="s">
        <v>89</v>
      </c>
      <c r="C77" s="40" t="s">
        <v>90</v>
      </c>
      <c r="D77" s="40" t="s">
        <v>123</v>
      </c>
      <c r="E77" s="35" t="s">
        <v>91</v>
      </c>
      <c r="F77" s="60" t="s">
        <v>92</v>
      </c>
      <c r="G77" s="68"/>
    </row>
    <row r="78" spans="1:7" x14ac:dyDescent="0.2">
      <c r="A78" s="36" t="s">
        <v>109</v>
      </c>
      <c r="B78" s="41">
        <v>4.68</v>
      </c>
      <c r="C78" s="42">
        <f>B78/F78</f>
        <v>0.72</v>
      </c>
      <c r="D78" s="37">
        <f>D7</f>
        <v>46</v>
      </c>
      <c r="E78" s="43">
        <f>D78*C78</f>
        <v>33.119999999999997</v>
      </c>
      <c r="F78" s="44">
        <v>6.5</v>
      </c>
      <c r="G78" s="68"/>
    </row>
    <row r="79" spans="1:7" x14ac:dyDescent="0.2">
      <c r="A79" s="38" t="s">
        <v>97</v>
      </c>
      <c r="B79" s="45">
        <v>20</v>
      </c>
      <c r="C79" s="46">
        <f>B79*F79/5000</f>
        <v>3.2000000000000001E-2</v>
      </c>
      <c r="D79" s="39">
        <f>D78</f>
        <v>46</v>
      </c>
      <c r="E79" s="43">
        <f>D79*C79</f>
        <v>1.472</v>
      </c>
      <c r="F79" s="44">
        <v>8</v>
      </c>
      <c r="G79" s="68"/>
    </row>
    <row r="80" spans="1:7" x14ac:dyDescent="0.2">
      <c r="A80" s="38" t="s">
        <v>96</v>
      </c>
      <c r="B80" s="45">
        <v>20</v>
      </c>
      <c r="C80" s="47">
        <f>B80*F80/20000</f>
        <v>2.5000000000000001E-3</v>
      </c>
      <c r="D80" s="39">
        <f>D79</f>
        <v>46</v>
      </c>
      <c r="E80" s="43">
        <f>C80*D80</f>
        <v>0.115</v>
      </c>
      <c r="F80" s="44">
        <v>2.5</v>
      </c>
      <c r="G80" s="68"/>
    </row>
    <row r="81" spans="1:7" x14ac:dyDescent="0.2">
      <c r="A81" s="38" t="s">
        <v>95</v>
      </c>
      <c r="B81" s="45">
        <v>70</v>
      </c>
      <c r="C81" s="46">
        <f>B81*F81/20000</f>
        <v>1.4E-2</v>
      </c>
      <c r="D81" s="39">
        <f>D80</f>
        <v>46</v>
      </c>
      <c r="E81" s="43">
        <f>C81*D81</f>
        <v>0.64400000000000002</v>
      </c>
      <c r="F81" s="44">
        <v>4</v>
      </c>
      <c r="G81" s="68"/>
    </row>
    <row r="82" spans="1:7" x14ac:dyDescent="0.2">
      <c r="A82" s="38" t="s">
        <v>93</v>
      </c>
      <c r="B82" s="45">
        <v>20</v>
      </c>
      <c r="C82" s="46">
        <f>B82*F82/10500</f>
        <v>3.8095238095238095E-3</v>
      </c>
      <c r="D82" s="39">
        <f>D81</f>
        <v>46</v>
      </c>
      <c r="E82" s="43">
        <f>C82*D82</f>
        <v>0.17523809523809525</v>
      </c>
      <c r="F82" s="44">
        <v>2</v>
      </c>
      <c r="G82" s="68"/>
    </row>
    <row r="83" spans="1:7" ht="13.5" thickBot="1" x14ac:dyDescent="0.25">
      <c r="A83" s="48" t="s">
        <v>94</v>
      </c>
      <c r="B83" s="49">
        <v>15</v>
      </c>
      <c r="C83" s="50">
        <f>B83*F83/500</f>
        <v>0.03</v>
      </c>
      <c r="D83" s="51">
        <f>D82</f>
        <v>46</v>
      </c>
      <c r="E83" s="52">
        <f>D83*C83</f>
        <v>1.38</v>
      </c>
      <c r="F83" s="53">
        <v>1</v>
      </c>
      <c r="G83" s="68"/>
    </row>
    <row r="84" spans="1:7" ht="13.5" thickBot="1" x14ac:dyDescent="0.25">
      <c r="A84" s="157" t="s">
        <v>116</v>
      </c>
      <c r="B84" s="158"/>
      <c r="C84" s="158"/>
      <c r="D84" s="159"/>
      <c r="E84" s="160">
        <f>SUM(E78:E83)/D78</f>
        <v>0.80230952380952381</v>
      </c>
      <c r="F84" s="161"/>
      <c r="G84" s="68"/>
    </row>
    <row r="85" spans="1:7" x14ac:dyDescent="0.2">
      <c r="A85" s="54"/>
      <c r="B85" s="54"/>
      <c r="C85" s="30"/>
      <c r="D85" s="79"/>
      <c r="E85" s="33"/>
      <c r="F85" s="33"/>
      <c r="G85" s="68"/>
    </row>
    <row r="86" spans="1:7" x14ac:dyDescent="0.2">
      <c r="A86" s="156" t="s">
        <v>98</v>
      </c>
      <c r="B86" s="156"/>
      <c r="C86" s="156"/>
      <c r="D86" s="156"/>
      <c r="E86" s="156"/>
      <c r="F86" s="156"/>
      <c r="G86" s="156"/>
    </row>
    <row r="87" spans="1:7" x14ac:dyDescent="0.2">
      <c r="A87" s="68"/>
      <c r="B87" s="68"/>
      <c r="C87" s="70"/>
      <c r="D87" s="68"/>
      <c r="E87" s="68"/>
      <c r="F87" s="68"/>
      <c r="G87" s="68"/>
    </row>
    <row r="88" spans="1:7" ht="25.5" x14ac:dyDescent="0.2">
      <c r="A88" s="153" t="s">
        <v>76</v>
      </c>
      <c r="B88" s="153"/>
      <c r="C88" s="93" t="s">
        <v>77</v>
      </c>
      <c r="D88" s="23" t="s">
        <v>81</v>
      </c>
      <c r="E88" s="93" t="s">
        <v>78</v>
      </c>
      <c r="F88" s="93" t="s">
        <v>79</v>
      </c>
      <c r="G88" s="68"/>
    </row>
    <row r="89" spans="1:7" x14ac:dyDescent="0.2">
      <c r="A89" s="139" t="s">
        <v>99</v>
      </c>
      <c r="B89" s="139"/>
      <c r="C89" s="24" t="s">
        <v>86</v>
      </c>
      <c r="D89" s="73">
        <v>1</v>
      </c>
      <c r="E89" s="74">
        <f>E58</f>
        <v>20000</v>
      </c>
      <c r="F89" s="74">
        <f>D89*E89</f>
        <v>20000</v>
      </c>
      <c r="G89" s="68"/>
    </row>
    <row r="90" spans="1:7" ht="13.5" thickBot="1" x14ac:dyDescent="0.25">
      <c r="A90" s="162" t="s">
        <v>111</v>
      </c>
      <c r="B90" s="163"/>
      <c r="C90" s="24" t="s">
        <v>1</v>
      </c>
      <c r="D90" s="69">
        <v>0.02</v>
      </c>
      <c r="E90" s="74">
        <f>F89*D90</f>
        <v>400</v>
      </c>
      <c r="F90" s="76">
        <f>E90/20</f>
        <v>20</v>
      </c>
      <c r="G90" s="68"/>
    </row>
    <row r="91" spans="1:7" ht="13.5" thickBot="1" x14ac:dyDescent="0.25">
      <c r="A91" s="155" t="s">
        <v>100</v>
      </c>
      <c r="B91" s="164"/>
      <c r="C91" s="24" t="s">
        <v>110</v>
      </c>
      <c r="D91" s="62">
        <f>D7</f>
        <v>46</v>
      </c>
      <c r="E91" s="28">
        <f>F90</f>
        <v>20</v>
      </c>
      <c r="F91" s="29">
        <f>E91/D91</f>
        <v>0.43478260869565216</v>
      </c>
      <c r="G91" s="68"/>
    </row>
    <row r="92" spans="1:7" x14ac:dyDescent="0.2">
      <c r="A92" s="165"/>
      <c r="B92" s="165"/>
      <c r="C92" s="30"/>
      <c r="D92" s="30"/>
      <c r="E92" s="31"/>
      <c r="F92" s="32"/>
      <c r="G92" s="68"/>
    </row>
    <row r="93" spans="1:7" x14ac:dyDescent="0.2">
      <c r="A93" s="156" t="s">
        <v>103</v>
      </c>
      <c r="B93" s="156"/>
      <c r="C93" s="156"/>
      <c r="D93" s="156"/>
      <c r="E93" s="156"/>
      <c r="F93" s="156"/>
      <c r="G93" s="156"/>
    </row>
    <row r="94" spans="1:7" x14ac:dyDescent="0.2">
      <c r="A94" s="68"/>
      <c r="B94" s="68"/>
      <c r="C94" s="70"/>
      <c r="D94" s="68"/>
      <c r="E94" s="68"/>
      <c r="F94" s="68"/>
      <c r="G94" s="68"/>
    </row>
    <row r="95" spans="1:7" ht="25.5" x14ac:dyDescent="0.2">
      <c r="A95" s="153" t="s">
        <v>76</v>
      </c>
      <c r="B95" s="153"/>
      <c r="C95" s="93" t="s">
        <v>77</v>
      </c>
      <c r="D95" s="23" t="s">
        <v>81</v>
      </c>
      <c r="E95" s="93" t="s">
        <v>78</v>
      </c>
      <c r="F95" s="93" t="s">
        <v>79</v>
      </c>
      <c r="G95" s="68"/>
    </row>
    <row r="96" spans="1:7" x14ac:dyDescent="0.2">
      <c r="A96" s="139" t="s">
        <v>112</v>
      </c>
      <c r="B96" s="139"/>
      <c r="C96" s="24" t="s">
        <v>86</v>
      </c>
      <c r="D96" s="73">
        <v>4</v>
      </c>
      <c r="E96" s="78">
        <v>341</v>
      </c>
      <c r="F96" s="74">
        <f>D96*E96</f>
        <v>1364</v>
      </c>
      <c r="G96" s="68"/>
    </row>
    <row r="97" spans="1:7" ht="13.5" thickBot="1" x14ac:dyDescent="0.25">
      <c r="A97" s="140" t="s">
        <v>101</v>
      </c>
      <c r="B97" s="140"/>
      <c r="C97" s="55" t="s">
        <v>102</v>
      </c>
      <c r="D97" s="80">
        <v>40000</v>
      </c>
      <c r="E97" s="76">
        <f>F96</f>
        <v>1364</v>
      </c>
      <c r="F97" s="76">
        <f>E97/D97</f>
        <v>3.4099999999999998E-2</v>
      </c>
      <c r="G97" s="68"/>
    </row>
    <row r="98" spans="1:7" ht="13.5" thickBot="1" x14ac:dyDescent="0.25">
      <c r="A98" s="141" t="s">
        <v>113</v>
      </c>
      <c r="B98" s="142"/>
      <c r="C98" s="142"/>
      <c r="D98" s="142"/>
      <c r="E98" s="142"/>
      <c r="F98" s="63">
        <f>F97</f>
        <v>3.4099999999999998E-2</v>
      </c>
      <c r="G98" s="68"/>
    </row>
    <row r="99" spans="1:7" ht="13.5" thickBot="1" x14ac:dyDescent="0.25">
      <c r="A99" s="95"/>
      <c r="B99" s="95"/>
      <c r="C99" s="30"/>
      <c r="D99" s="30"/>
      <c r="E99" s="31"/>
      <c r="F99" s="32"/>
      <c r="G99" s="68"/>
    </row>
    <row r="100" spans="1:7" ht="13.5" customHeight="1" thickBot="1" x14ac:dyDescent="0.25">
      <c r="A100" s="143" t="s">
        <v>120</v>
      </c>
      <c r="B100" s="144"/>
      <c r="C100" s="144"/>
      <c r="D100" s="145"/>
      <c r="E100" s="146">
        <f>E84+F91+F98</f>
        <v>1.271192132505176</v>
      </c>
      <c r="F100" s="147"/>
      <c r="G100" s="68"/>
    </row>
    <row r="101" spans="1:7" ht="13.5" thickBot="1" x14ac:dyDescent="0.25">
      <c r="A101" s="25"/>
      <c r="B101" s="25"/>
      <c r="C101" s="30"/>
      <c r="D101" s="30"/>
      <c r="E101" s="31"/>
      <c r="F101" s="32"/>
      <c r="G101" s="68"/>
    </row>
    <row r="102" spans="1:7" ht="13.5" thickBot="1" x14ac:dyDescent="0.25">
      <c r="A102" s="143" t="s">
        <v>104</v>
      </c>
      <c r="B102" s="145"/>
      <c r="C102" s="56">
        <f>E100+E73+F53</f>
        <v>3.3289717412008288</v>
      </c>
      <c r="D102" s="30"/>
      <c r="E102" s="31"/>
      <c r="F102" s="32"/>
      <c r="G102" s="68"/>
    </row>
    <row r="103" spans="1:7" x14ac:dyDescent="0.2">
      <c r="A103" s="95"/>
      <c r="B103" s="95"/>
      <c r="C103" s="30"/>
      <c r="D103" s="30"/>
      <c r="E103" s="31"/>
      <c r="F103" s="32"/>
      <c r="G103" s="68"/>
    </row>
    <row r="104" spans="1:7" ht="12.75" customHeight="1" x14ac:dyDescent="0.2">
      <c r="A104" s="148" t="s">
        <v>73</v>
      </c>
      <c r="B104" s="148"/>
      <c r="C104" s="148"/>
      <c r="D104" s="148"/>
      <c r="E104" s="148"/>
      <c r="F104" s="148"/>
      <c r="G104" s="148"/>
    </row>
    <row r="105" spans="1:7" x14ac:dyDescent="0.2">
      <c r="A105" s="70"/>
      <c r="B105" s="70"/>
      <c r="C105" s="70"/>
      <c r="D105" s="70"/>
      <c r="E105" s="70"/>
      <c r="F105" s="70"/>
      <c r="G105" s="70"/>
    </row>
    <row r="106" spans="1:7" ht="25.5" x14ac:dyDescent="0.2">
      <c r="A106" s="88" t="s">
        <v>46</v>
      </c>
      <c r="B106" s="88" t="s">
        <v>59</v>
      </c>
      <c r="C106" s="88" t="s">
        <v>50</v>
      </c>
      <c r="D106" s="6"/>
      <c r="E106" s="6"/>
      <c r="F106" s="70"/>
      <c r="G106" s="70"/>
    </row>
    <row r="107" spans="1:7" x14ac:dyDescent="0.2">
      <c r="A107" s="94" t="s">
        <v>71</v>
      </c>
      <c r="B107" s="19">
        <v>0.05</v>
      </c>
      <c r="C107" s="27">
        <f>C102*B107</f>
        <v>0.16644858706004145</v>
      </c>
      <c r="D107" s="81"/>
      <c r="E107" s="82"/>
      <c r="F107" s="68"/>
      <c r="G107" s="68"/>
    </row>
    <row r="108" spans="1:7" x14ac:dyDescent="0.2">
      <c r="A108" s="94" t="s">
        <v>70</v>
      </c>
      <c r="B108" s="19">
        <v>0.15</v>
      </c>
      <c r="C108" s="27">
        <f>C102*B108</f>
        <v>0.4993457611801243</v>
      </c>
      <c r="D108" s="81"/>
      <c r="E108" s="82"/>
      <c r="F108" s="68"/>
      <c r="G108" s="68"/>
    </row>
    <row r="109" spans="1:7" x14ac:dyDescent="0.2">
      <c r="A109" s="90" t="s">
        <v>53</v>
      </c>
      <c r="B109" s="21">
        <f>B107+B108</f>
        <v>0.2</v>
      </c>
      <c r="C109" s="14">
        <f>C107+C108</f>
        <v>0.66579434824016581</v>
      </c>
      <c r="D109" s="57"/>
      <c r="E109" s="58"/>
      <c r="F109" s="1"/>
      <c r="G109" s="1"/>
    </row>
    <row r="110" spans="1:7" x14ac:dyDescent="0.2">
      <c r="A110" s="9"/>
      <c r="B110" s="68"/>
      <c r="C110" s="70"/>
      <c r="D110" s="68"/>
      <c r="E110" s="68"/>
      <c r="F110" s="68"/>
      <c r="G110" s="68"/>
    </row>
    <row r="111" spans="1:7" ht="13.5" thickBot="1" x14ac:dyDescent="0.25">
      <c r="A111" s="9"/>
      <c r="B111" s="68"/>
      <c r="C111" s="70"/>
      <c r="D111" s="68"/>
      <c r="E111" s="68"/>
      <c r="F111" s="68"/>
      <c r="G111" s="68"/>
    </row>
    <row r="112" spans="1:7" ht="13.5" thickBot="1" x14ac:dyDescent="0.25">
      <c r="A112" s="143" t="s">
        <v>105</v>
      </c>
      <c r="B112" s="145"/>
      <c r="C112" s="149">
        <f>C102+C109</f>
        <v>3.9947660894409944</v>
      </c>
      <c r="D112" s="150"/>
      <c r="E112" s="68"/>
      <c r="F112" s="68"/>
      <c r="G112" s="68"/>
    </row>
    <row r="113" spans="1:7" x14ac:dyDescent="0.2">
      <c r="A113" s="9"/>
      <c r="B113" s="68"/>
      <c r="C113" s="70"/>
      <c r="D113" s="68"/>
      <c r="E113" s="68"/>
      <c r="F113" s="68"/>
      <c r="G113" s="68"/>
    </row>
    <row r="114" spans="1:7" x14ac:dyDescent="0.2">
      <c r="A114" s="151" t="s">
        <v>55</v>
      </c>
      <c r="B114" s="151"/>
      <c r="C114" s="151"/>
      <c r="D114" s="151"/>
      <c r="E114" s="151"/>
      <c r="F114" s="151"/>
      <c r="G114" s="151"/>
    </row>
    <row r="115" spans="1:7" x14ac:dyDescent="0.2">
      <c r="A115" s="9"/>
      <c r="B115" s="68"/>
      <c r="C115" s="70"/>
      <c r="D115" s="68"/>
      <c r="E115" s="68"/>
      <c r="F115" s="68"/>
      <c r="G115" s="68"/>
    </row>
    <row r="116" spans="1:7" ht="12.75" customHeight="1" x14ac:dyDescent="0.2">
      <c r="A116" s="91" t="s">
        <v>54</v>
      </c>
      <c r="B116" s="91" t="s">
        <v>1</v>
      </c>
      <c r="C116" s="88" t="s">
        <v>2</v>
      </c>
      <c r="D116" s="152" t="s">
        <v>5</v>
      </c>
      <c r="E116" s="152"/>
      <c r="F116" s="152"/>
      <c r="G116" s="68"/>
    </row>
    <row r="117" spans="1:7" x14ac:dyDescent="0.2">
      <c r="A117" s="24" t="s">
        <v>158</v>
      </c>
      <c r="B117" s="118">
        <v>0.06</v>
      </c>
      <c r="C117" s="71">
        <f>C112*B117</f>
        <v>0.23968596536645967</v>
      </c>
      <c r="D117" s="138" t="s">
        <v>138</v>
      </c>
      <c r="E117" s="138"/>
      <c r="F117" s="138"/>
      <c r="G117" s="68"/>
    </row>
    <row r="118" spans="1:7" ht="12.75" customHeight="1" x14ac:dyDescent="0.2">
      <c r="A118" s="16" t="s">
        <v>56</v>
      </c>
      <c r="B118" s="59">
        <f>SUM(B117:B117)</f>
        <v>0.06</v>
      </c>
      <c r="C118" s="17">
        <f>SUM(C117:C117)</f>
        <v>0.23968596536645967</v>
      </c>
      <c r="D118" s="130" t="s">
        <v>47</v>
      </c>
      <c r="E118" s="131"/>
      <c r="F118" s="132"/>
      <c r="G118" s="1"/>
    </row>
    <row r="119" spans="1:7" x14ac:dyDescent="0.2">
      <c r="A119" s="68"/>
      <c r="B119" s="68"/>
      <c r="C119" s="70"/>
      <c r="D119" s="68"/>
      <c r="E119" s="68"/>
      <c r="F119" s="68"/>
      <c r="G119" s="68"/>
    </row>
    <row r="120" spans="1:7" x14ac:dyDescent="0.2">
      <c r="A120" s="68"/>
      <c r="B120" s="68"/>
      <c r="C120" s="70"/>
      <c r="D120" s="68"/>
      <c r="E120" s="68"/>
      <c r="F120" s="68"/>
      <c r="G120" s="68"/>
    </row>
    <row r="121" spans="1:7" x14ac:dyDescent="0.2">
      <c r="A121" s="91" t="s">
        <v>48</v>
      </c>
      <c r="B121" s="91" t="s">
        <v>2</v>
      </c>
      <c r="C121" s="133"/>
      <c r="D121" s="134"/>
      <c r="E121" s="68"/>
      <c r="F121" s="68"/>
      <c r="G121" s="68"/>
    </row>
    <row r="122" spans="1:7" ht="12.75" customHeight="1" x14ac:dyDescent="0.2">
      <c r="A122" s="135"/>
      <c r="B122" s="11">
        <f>F53</f>
        <v>1.7677850434782612</v>
      </c>
      <c r="C122" s="133" t="s">
        <v>106</v>
      </c>
      <c r="D122" s="134"/>
      <c r="E122" s="68"/>
      <c r="F122" s="68"/>
      <c r="G122" s="68"/>
    </row>
    <row r="123" spans="1:7" ht="12.75" customHeight="1" x14ac:dyDescent="0.2">
      <c r="A123" s="136"/>
      <c r="B123" s="11">
        <f>E100+E73</f>
        <v>1.5611866977225675</v>
      </c>
      <c r="C123" s="133" t="s">
        <v>107</v>
      </c>
      <c r="D123" s="134"/>
      <c r="E123" s="68"/>
      <c r="F123" s="68"/>
      <c r="G123" s="68"/>
    </row>
    <row r="124" spans="1:7" ht="12.75" customHeight="1" x14ac:dyDescent="0.2">
      <c r="A124" s="136"/>
      <c r="B124" s="11">
        <f>C118</f>
        <v>0.23968596536645967</v>
      </c>
      <c r="C124" s="133" t="s">
        <v>130</v>
      </c>
      <c r="D124" s="134"/>
      <c r="E124" s="68"/>
      <c r="F124" s="68"/>
      <c r="G124" s="68"/>
    </row>
    <row r="125" spans="1:7" ht="12.75" customHeight="1" x14ac:dyDescent="0.2">
      <c r="A125" s="136"/>
      <c r="B125" s="11">
        <f>C109</f>
        <v>0.66579434824016581</v>
      </c>
      <c r="C125" s="133" t="s">
        <v>128</v>
      </c>
      <c r="D125" s="134"/>
      <c r="E125" s="68"/>
      <c r="F125" s="68"/>
      <c r="G125" s="68"/>
    </row>
    <row r="126" spans="1:7" ht="12.75" customHeight="1" x14ac:dyDescent="0.2">
      <c r="A126" s="137"/>
      <c r="B126" s="11">
        <f>SUM(B122:B125)</f>
        <v>4.2344520548074547</v>
      </c>
      <c r="C126" s="133" t="s">
        <v>57</v>
      </c>
      <c r="D126" s="134"/>
      <c r="E126" s="68"/>
      <c r="F126" s="68"/>
      <c r="G126" s="68"/>
    </row>
    <row r="127" spans="1:7" x14ac:dyDescent="0.2">
      <c r="A127" s="9"/>
      <c r="B127" s="68"/>
      <c r="C127" s="70"/>
      <c r="D127" s="68"/>
      <c r="E127" s="68"/>
      <c r="F127" s="68"/>
      <c r="G127" s="68"/>
    </row>
    <row r="128" spans="1:7" x14ac:dyDescent="0.2">
      <c r="A128" s="91" t="s">
        <v>133</v>
      </c>
      <c r="B128" s="91"/>
      <c r="C128" s="88"/>
      <c r="D128" s="68"/>
      <c r="E128" s="68"/>
      <c r="F128" s="68"/>
      <c r="G128" s="68"/>
    </row>
    <row r="129" spans="1:7" x14ac:dyDescent="0.2">
      <c r="A129" s="11">
        <f>B126</f>
        <v>4.2344520548074547</v>
      </c>
      <c r="B129" s="91"/>
      <c r="C129" s="15"/>
      <c r="D129" s="68"/>
      <c r="E129" s="68"/>
      <c r="F129" s="68"/>
      <c r="G129" s="68"/>
    </row>
    <row r="130" spans="1:7" x14ac:dyDescent="0.2">
      <c r="A130" s="68"/>
      <c r="B130" s="68"/>
      <c r="C130" s="70"/>
      <c r="D130" s="68"/>
      <c r="E130" s="68"/>
      <c r="F130" s="68"/>
      <c r="G130" s="84"/>
    </row>
    <row r="131" spans="1:7" ht="12.75" customHeight="1" x14ac:dyDescent="0.2">
      <c r="A131" s="127" t="s">
        <v>61</v>
      </c>
      <c r="B131" s="128"/>
      <c r="C131" s="128"/>
      <c r="D131" s="129"/>
      <c r="E131" s="68"/>
      <c r="F131" s="68"/>
      <c r="G131" s="68"/>
    </row>
    <row r="132" spans="1:7" ht="12.75" customHeight="1" x14ac:dyDescent="0.2">
      <c r="A132" s="127" t="s">
        <v>62</v>
      </c>
      <c r="B132" s="128"/>
      <c r="C132" s="128"/>
      <c r="D132" s="129"/>
      <c r="E132" s="68"/>
      <c r="F132" s="68"/>
      <c r="G132" s="68"/>
    </row>
  </sheetData>
  <mergeCells count="83">
    <mergeCell ref="D16:G16"/>
    <mergeCell ref="A1:G1"/>
    <mergeCell ref="A3:G3"/>
    <mergeCell ref="B5:C5"/>
    <mergeCell ref="B7:C7"/>
    <mergeCell ref="B8:E8"/>
    <mergeCell ref="A9:D9"/>
    <mergeCell ref="A10:G10"/>
    <mergeCell ref="D12:G12"/>
    <mergeCell ref="D13:G13"/>
    <mergeCell ref="D14:G14"/>
    <mergeCell ref="D15:G15"/>
    <mergeCell ref="D30:G30"/>
    <mergeCell ref="D17:G18"/>
    <mergeCell ref="D19:G19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A51:B51"/>
    <mergeCell ref="D31:G31"/>
    <mergeCell ref="D33:G33"/>
    <mergeCell ref="D34:G34"/>
    <mergeCell ref="D35:G35"/>
    <mergeCell ref="D36:G36"/>
    <mergeCell ref="D37:G37"/>
    <mergeCell ref="D39:G39"/>
    <mergeCell ref="D40:G40"/>
    <mergeCell ref="D41:G41"/>
    <mergeCell ref="D44:G44"/>
    <mergeCell ref="D45:G45"/>
    <mergeCell ref="A71:B71"/>
    <mergeCell ref="A53:D53"/>
    <mergeCell ref="A55:G55"/>
    <mergeCell ref="A57:B57"/>
    <mergeCell ref="A58:B58"/>
    <mergeCell ref="A59:B59"/>
    <mergeCell ref="A60:B60"/>
    <mergeCell ref="A62:G62"/>
    <mergeCell ref="A64:B64"/>
    <mergeCell ref="A65:B65"/>
    <mergeCell ref="A66:B66"/>
    <mergeCell ref="A68:B68"/>
    <mergeCell ref="A95:B95"/>
    <mergeCell ref="A73:D73"/>
    <mergeCell ref="E73:F73"/>
    <mergeCell ref="A75:G75"/>
    <mergeCell ref="A84:D84"/>
    <mergeCell ref="E84:F84"/>
    <mergeCell ref="A86:G86"/>
    <mergeCell ref="A88:B88"/>
    <mergeCell ref="A89:B89"/>
    <mergeCell ref="A90:B90"/>
    <mergeCell ref="A91:B91"/>
    <mergeCell ref="A93:G93"/>
    <mergeCell ref="A92:B92"/>
    <mergeCell ref="D117:F117"/>
    <mergeCell ref="A96:B96"/>
    <mergeCell ref="A97:B97"/>
    <mergeCell ref="A98:E98"/>
    <mergeCell ref="A100:D100"/>
    <mergeCell ref="E100:F100"/>
    <mergeCell ref="A102:B102"/>
    <mergeCell ref="A104:G104"/>
    <mergeCell ref="A112:B112"/>
    <mergeCell ref="C112:D112"/>
    <mergeCell ref="A114:G114"/>
    <mergeCell ref="D116:F116"/>
    <mergeCell ref="A131:D131"/>
    <mergeCell ref="A132:D132"/>
    <mergeCell ref="D118:F118"/>
    <mergeCell ref="C121:D121"/>
    <mergeCell ref="A122:A126"/>
    <mergeCell ref="C122:D122"/>
    <mergeCell ref="C123:D123"/>
    <mergeCell ref="C124:D124"/>
    <mergeCell ref="C125:D125"/>
    <mergeCell ref="C126:D126"/>
  </mergeCells>
  <pageMargins left="2.3622047244094486" right="0.15748031496062992" top="0.78740157480314965" bottom="0.78740157480314965" header="0.31496062992125984" footer="0.31496062992125984"/>
  <pageSetup paperSize="9" scale="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1"/>
  <sheetViews>
    <sheetView topLeftCell="A63" zoomScale="85" zoomScaleNormal="85" workbookViewId="0">
      <selection activeCell="F79" sqref="F79"/>
    </sheetView>
  </sheetViews>
  <sheetFormatPr defaultRowHeight="12.75" x14ac:dyDescent="0.2"/>
  <cols>
    <col min="1" max="1" width="34.85546875" customWidth="1"/>
    <col min="2" max="2" width="16.140625" bestFit="1" customWidth="1"/>
    <col min="3" max="3" width="17.7109375" customWidth="1"/>
    <col min="4" max="4" width="24.42578125" customWidth="1"/>
    <col min="5" max="5" width="16.140625" bestFit="1" customWidth="1"/>
    <col min="6" max="6" width="18.140625" customWidth="1"/>
    <col min="7" max="7" width="13.28515625" customWidth="1"/>
  </cols>
  <sheetData>
    <row r="1" spans="1:7" ht="13.5" customHeight="1" thickBot="1" x14ac:dyDescent="0.25">
      <c r="A1" s="185" t="s">
        <v>136</v>
      </c>
      <c r="B1" s="186"/>
      <c r="C1" s="186"/>
      <c r="D1" s="186"/>
      <c r="E1" s="186"/>
      <c r="F1" s="186"/>
      <c r="G1" s="187"/>
    </row>
    <row r="2" spans="1:7" x14ac:dyDescent="0.2">
      <c r="A2" s="25"/>
      <c r="B2" s="25"/>
      <c r="C2" s="25"/>
      <c r="D2" s="25"/>
      <c r="E2" s="25"/>
      <c r="F2" s="25"/>
      <c r="G2" s="25"/>
    </row>
    <row r="3" spans="1:7" x14ac:dyDescent="0.2">
      <c r="A3" s="188" t="s">
        <v>51</v>
      </c>
      <c r="B3" s="188"/>
      <c r="C3" s="188"/>
      <c r="D3" s="188"/>
      <c r="E3" s="188"/>
      <c r="F3" s="188"/>
      <c r="G3" s="188"/>
    </row>
    <row r="4" spans="1:7" x14ac:dyDescent="0.2">
      <c r="A4" s="68"/>
      <c r="B4" s="68"/>
      <c r="C4" s="70"/>
      <c r="D4" s="68"/>
      <c r="E4" s="68"/>
      <c r="F4" s="68"/>
      <c r="G4" s="68"/>
    </row>
    <row r="5" spans="1:7" ht="38.25" x14ac:dyDescent="0.2">
      <c r="A5" s="96" t="s">
        <v>0</v>
      </c>
      <c r="B5" s="133" t="s">
        <v>49</v>
      </c>
      <c r="C5" s="134"/>
      <c r="D5" s="96" t="s">
        <v>117</v>
      </c>
      <c r="E5" s="96" t="s">
        <v>50</v>
      </c>
      <c r="F5" s="96" t="s">
        <v>63</v>
      </c>
      <c r="G5" s="96" t="s">
        <v>50</v>
      </c>
    </row>
    <row r="6" spans="1:7" x14ac:dyDescent="0.2">
      <c r="A6" s="97"/>
      <c r="B6" s="26"/>
      <c r="C6" s="27"/>
      <c r="D6" s="26"/>
      <c r="E6" s="26"/>
      <c r="F6" s="22"/>
      <c r="G6" s="26"/>
    </row>
    <row r="7" spans="1:7" x14ac:dyDescent="0.2">
      <c r="A7" s="97" t="s">
        <v>121</v>
      </c>
      <c r="B7" s="189">
        <v>1438.41</v>
      </c>
      <c r="C7" s="190"/>
      <c r="D7" s="64">
        <v>33</v>
      </c>
      <c r="E7" s="26">
        <f>B7+C7</f>
        <v>1438.41</v>
      </c>
      <c r="F7" s="22">
        <v>1</v>
      </c>
      <c r="G7" s="26">
        <f>E7*F7</f>
        <v>1438.41</v>
      </c>
    </row>
    <row r="8" spans="1:7" x14ac:dyDescent="0.2">
      <c r="A8" s="10" t="s">
        <v>3</v>
      </c>
      <c r="B8" s="191"/>
      <c r="C8" s="192"/>
      <c r="D8" s="192"/>
      <c r="E8" s="193"/>
      <c r="F8" s="96">
        <f>SUM(F6:F7)</f>
        <v>1</v>
      </c>
      <c r="G8" s="11">
        <f>SUM(G6:G7)</f>
        <v>1438.41</v>
      </c>
    </row>
    <row r="9" spans="1:7" x14ac:dyDescent="0.2">
      <c r="A9" s="165"/>
      <c r="B9" s="165"/>
      <c r="C9" s="165"/>
      <c r="D9" s="165"/>
      <c r="E9" s="3"/>
      <c r="F9" s="1" t="s">
        <v>69</v>
      </c>
      <c r="G9" s="1"/>
    </row>
    <row r="10" spans="1:7" x14ac:dyDescent="0.2">
      <c r="A10" s="156" t="s">
        <v>52</v>
      </c>
      <c r="B10" s="156"/>
      <c r="C10" s="156"/>
      <c r="D10" s="156"/>
      <c r="E10" s="156"/>
      <c r="F10" s="156"/>
      <c r="G10" s="156"/>
    </row>
    <row r="11" spans="1:7" x14ac:dyDescent="0.2">
      <c r="A11" s="9"/>
      <c r="B11" s="68"/>
      <c r="C11" s="70"/>
      <c r="D11" s="68"/>
      <c r="E11" s="68"/>
      <c r="F11" s="68"/>
      <c r="G11" s="68"/>
    </row>
    <row r="12" spans="1:7" ht="12.75" customHeight="1" x14ac:dyDescent="0.2">
      <c r="A12" s="96" t="s">
        <v>4</v>
      </c>
      <c r="B12" s="96" t="s">
        <v>1</v>
      </c>
      <c r="C12" s="103" t="s">
        <v>2</v>
      </c>
      <c r="D12" s="152" t="s">
        <v>5</v>
      </c>
      <c r="E12" s="152"/>
      <c r="F12" s="152"/>
      <c r="G12" s="152"/>
    </row>
    <row r="13" spans="1:7" ht="12.75" customHeight="1" x14ac:dyDescent="0.2">
      <c r="A13" s="22" t="s">
        <v>6</v>
      </c>
      <c r="B13" s="22">
        <v>0</v>
      </c>
      <c r="C13" s="71">
        <f>$G8*B13/100</f>
        <v>0</v>
      </c>
      <c r="D13" s="139" t="s">
        <v>7</v>
      </c>
      <c r="E13" s="139"/>
      <c r="F13" s="139"/>
      <c r="G13" s="139"/>
    </row>
    <row r="14" spans="1:7" ht="12.75" customHeight="1" x14ac:dyDescent="0.2">
      <c r="A14" s="22" t="s">
        <v>8</v>
      </c>
      <c r="B14" s="22">
        <v>0</v>
      </c>
      <c r="C14" s="71">
        <f>G8*B14/100</f>
        <v>0</v>
      </c>
      <c r="D14" s="139" t="s">
        <v>9</v>
      </c>
      <c r="E14" s="139"/>
      <c r="F14" s="139"/>
      <c r="G14" s="139"/>
    </row>
    <row r="15" spans="1:7" ht="12.75" customHeight="1" x14ac:dyDescent="0.2">
      <c r="A15" s="22" t="s">
        <v>10</v>
      </c>
      <c r="B15" s="22">
        <v>8</v>
      </c>
      <c r="C15" s="71">
        <f>G8*B15/100</f>
        <v>115.0728</v>
      </c>
      <c r="D15" s="139" t="s">
        <v>11</v>
      </c>
      <c r="E15" s="139"/>
      <c r="F15" s="139"/>
      <c r="G15" s="139"/>
    </row>
    <row r="16" spans="1:7" x14ac:dyDescent="0.2">
      <c r="A16" s="22" t="s">
        <v>66</v>
      </c>
      <c r="B16" s="22">
        <v>4</v>
      </c>
      <c r="C16" s="71">
        <f>G8*B16/100</f>
        <v>57.5364</v>
      </c>
      <c r="D16" s="184"/>
      <c r="E16" s="139"/>
      <c r="F16" s="139"/>
      <c r="G16" s="139"/>
    </row>
    <row r="17" spans="1:7" ht="12.75" customHeight="1" x14ac:dyDescent="0.2">
      <c r="A17" s="22" t="s">
        <v>67</v>
      </c>
      <c r="B17" s="22">
        <v>4</v>
      </c>
      <c r="C17" s="71">
        <f>G8*B17/100</f>
        <v>57.5364</v>
      </c>
      <c r="D17" s="175" t="s">
        <v>74</v>
      </c>
      <c r="E17" s="176"/>
      <c r="F17" s="176"/>
      <c r="G17" s="177"/>
    </row>
    <row r="18" spans="1:7" x14ac:dyDescent="0.2">
      <c r="A18" s="22" t="s">
        <v>68</v>
      </c>
      <c r="B18" s="22">
        <v>1</v>
      </c>
      <c r="C18" s="71">
        <f>G8*B18/100</f>
        <v>14.3841</v>
      </c>
      <c r="D18" s="178"/>
      <c r="E18" s="179"/>
      <c r="F18" s="179"/>
      <c r="G18" s="180"/>
    </row>
    <row r="19" spans="1:7" x14ac:dyDescent="0.2">
      <c r="A19" s="102" t="s">
        <v>12</v>
      </c>
      <c r="B19" s="102">
        <f>SUM(B13:B18)</f>
        <v>17</v>
      </c>
      <c r="C19" s="13">
        <f>G8*B19/100</f>
        <v>244.52970000000002</v>
      </c>
      <c r="D19" s="181"/>
      <c r="E19" s="181"/>
      <c r="F19" s="181"/>
      <c r="G19" s="181"/>
    </row>
    <row r="20" spans="1:7" x14ac:dyDescent="0.2">
      <c r="A20" s="9"/>
      <c r="B20" s="68"/>
      <c r="C20" s="70"/>
      <c r="D20" s="68"/>
      <c r="E20" s="68"/>
      <c r="F20" s="68"/>
      <c r="G20" s="68"/>
    </row>
    <row r="21" spans="1:7" ht="12.75" customHeight="1" x14ac:dyDescent="0.2">
      <c r="A21" s="96" t="s">
        <v>13</v>
      </c>
      <c r="B21" s="96" t="s">
        <v>1</v>
      </c>
      <c r="C21" s="103" t="s">
        <v>2</v>
      </c>
      <c r="D21" s="133" t="s">
        <v>5</v>
      </c>
      <c r="E21" s="182"/>
      <c r="F21" s="182"/>
      <c r="G21" s="134"/>
    </row>
    <row r="22" spans="1:7" ht="43.5" customHeight="1" x14ac:dyDescent="0.2">
      <c r="A22" s="22" t="s">
        <v>14</v>
      </c>
      <c r="B22" s="22">
        <v>11.11</v>
      </c>
      <c r="C22" s="71">
        <f>G8*B22/100</f>
        <v>159.80735100000001</v>
      </c>
      <c r="D22" s="138" t="s">
        <v>15</v>
      </c>
      <c r="E22" s="138"/>
      <c r="F22" s="138"/>
      <c r="G22" s="138"/>
    </row>
    <row r="23" spans="1:7" ht="12.75" customHeight="1" x14ac:dyDescent="0.2">
      <c r="A23" s="22" t="s">
        <v>16</v>
      </c>
      <c r="B23" s="22">
        <v>8.33</v>
      </c>
      <c r="C23" s="71">
        <f>G8*B23/100</f>
        <v>119.81955300000001</v>
      </c>
      <c r="D23" s="138" t="s">
        <v>17</v>
      </c>
      <c r="E23" s="138"/>
      <c r="F23" s="138"/>
      <c r="G23" s="138"/>
    </row>
    <row r="24" spans="1:7" ht="12.75" customHeight="1" x14ac:dyDescent="0.2">
      <c r="A24" s="22" t="s">
        <v>18</v>
      </c>
      <c r="B24" s="22">
        <v>1.94</v>
      </c>
      <c r="C24" s="71">
        <f>G8*B24/100</f>
        <v>27.905154000000003</v>
      </c>
      <c r="D24" s="138" t="s">
        <v>19</v>
      </c>
      <c r="E24" s="138"/>
      <c r="F24" s="138"/>
      <c r="G24" s="138"/>
    </row>
    <row r="25" spans="1:7" ht="30" customHeight="1" x14ac:dyDescent="0.2">
      <c r="A25" s="22" t="s">
        <v>20</v>
      </c>
      <c r="B25" s="22">
        <v>1.39</v>
      </c>
      <c r="C25" s="71">
        <f>G8*B25/100</f>
        <v>19.993898999999999</v>
      </c>
      <c r="D25" s="138" t="s">
        <v>21</v>
      </c>
      <c r="E25" s="138"/>
      <c r="F25" s="138"/>
      <c r="G25" s="138"/>
    </row>
    <row r="26" spans="1:7" ht="12.75" customHeight="1" x14ac:dyDescent="0.2">
      <c r="A26" s="22" t="s">
        <v>65</v>
      </c>
      <c r="B26" s="22">
        <v>20.93</v>
      </c>
      <c r="C26" s="71">
        <f>G8*B26/100</f>
        <v>301.059213</v>
      </c>
      <c r="D26" s="162" t="s">
        <v>75</v>
      </c>
      <c r="E26" s="183"/>
      <c r="F26" s="183"/>
      <c r="G26" s="163"/>
    </row>
    <row r="27" spans="1:7" ht="77.25" customHeight="1" x14ac:dyDescent="0.2">
      <c r="A27" s="22" t="s">
        <v>22</v>
      </c>
      <c r="B27" s="22">
        <v>0.28000000000000003</v>
      </c>
      <c r="C27" s="71">
        <f>G8*B27/100</f>
        <v>4.0275480000000003</v>
      </c>
      <c r="D27" s="138" t="s">
        <v>23</v>
      </c>
      <c r="E27" s="138"/>
      <c r="F27" s="138"/>
      <c r="G27" s="138"/>
    </row>
    <row r="28" spans="1:7" ht="42.75" customHeight="1" x14ac:dyDescent="0.2">
      <c r="A28" s="22" t="s">
        <v>24</v>
      </c>
      <c r="B28" s="22">
        <v>0.35</v>
      </c>
      <c r="C28" s="71">
        <f>G8*B28/100</f>
        <v>5.0344349999999993</v>
      </c>
      <c r="D28" s="138" t="s">
        <v>25</v>
      </c>
      <c r="E28" s="138"/>
      <c r="F28" s="138"/>
      <c r="G28" s="138"/>
    </row>
    <row r="29" spans="1:7" ht="66" customHeight="1" x14ac:dyDescent="0.2">
      <c r="A29" s="22" t="s">
        <v>26</v>
      </c>
      <c r="B29" s="22">
        <v>0.22</v>
      </c>
      <c r="C29" s="71">
        <f>G8*B29/100</f>
        <v>3.1645020000000001</v>
      </c>
      <c r="D29" s="138" t="s">
        <v>27</v>
      </c>
      <c r="E29" s="138"/>
      <c r="F29" s="138"/>
      <c r="G29" s="138"/>
    </row>
    <row r="30" spans="1:7" ht="39.75" customHeight="1" x14ac:dyDescent="0.2">
      <c r="A30" s="22" t="s">
        <v>28</v>
      </c>
      <c r="B30" s="22">
        <v>0.01</v>
      </c>
      <c r="C30" s="71">
        <f>G8*B30/100</f>
        <v>0.14384100000000002</v>
      </c>
      <c r="D30" s="138" t="s">
        <v>29</v>
      </c>
      <c r="E30" s="138"/>
      <c r="F30" s="138"/>
      <c r="G30" s="138"/>
    </row>
    <row r="31" spans="1:7" ht="12.75" customHeight="1" x14ac:dyDescent="0.2">
      <c r="A31" s="102" t="s">
        <v>30</v>
      </c>
      <c r="B31" s="102">
        <v>47.74</v>
      </c>
      <c r="C31" s="13">
        <f>G8*B31/100</f>
        <v>686.69693400000006</v>
      </c>
      <c r="D31" s="169" t="s">
        <v>31</v>
      </c>
      <c r="E31" s="169"/>
      <c r="F31" s="169"/>
      <c r="G31" s="169"/>
    </row>
    <row r="32" spans="1:7" ht="30" customHeight="1" x14ac:dyDescent="0.2">
      <c r="A32" s="72"/>
      <c r="B32" s="68"/>
      <c r="C32" s="70"/>
      <c r="D32" s="68"/>
      <c r="E32" s="68"/>
      <c r="F32" s="68"/>
      <c r="G32" s="68"/>
    </row>
    <row r="33" spans="1:7" ht="12.75" customHeight="1" x14ac:dyDescent="0.2">
      <c r="A33" s="96" t="s">
        <v>32</v>
      </c>
      <c r="B33" s="96" t="s">
        <v>1</v>
      </c>
      <c r="C33" s="103" t="s">
        <v>2</v>
      </c>
      <c r="D33" s="152" t="s">
        <v>5</v>
      </c>
      <c r="E33" s="152"/>
      <c r="F33" s="152"/>
      <c r="G33" s="152"/>
    </row>
    <row r="34" spans="1:7" ht="30" customHeight="1" x14ac:dyDescent="0.2">
      <c r="A34" s="22" t="s">
        <v>33</v>
      </c>
      <c r="B34" s="22">
        <v>4.12</v>
      </c>
      <c r="C34" s="71">
        <f>$G8*B34/100</f>
        <v>59.262492000000002</v>
      </c>
      <c r="D34" s="138" t="s">
        <v>34</v>
      </c>
      <c r="E34" s="138"/>
      <c r="F34" s="138"/>
      <c r="G34" s="138"/>
    </row>
    <row r="35" spans="1:7" ht="30" customHeight="1" x14ac:dyDescent="0.2">
      <c r="A35" s="22" t="s">
        <v>35</v>
      </c>
      <c r="B35" s="22">
        <v>0.08</v>
      </c>
      <c r="C35" s="71">
        <f>G8*B35/100</f>
        <v>1.1507280000000002</v>
      </c>
      <c r="D35" s="138" t="s">
        <v>36</v>
      </c>
      <c r="E35" s="138"/>
      <c r="F35" s="138"/>
      <c r="G35" s="138"/>
    </row>
    <row r="36" spans="1:7" ht="30" customHeight="1" x14ac:dyDescent="0.2">
      <c r="A36" s="22" t="s">
        <v>37</v>
      </c>
      <c r="B36" s="22">
        <v>0.66</v>
      </c>
      <c r="C36" s="71">
        <f>G8*B36/100</f>
        <v>9.4935060000000018</v>
      </c>
      <c r="D36" s="138" t="s">
        <v>38</v>
      </c>
      <c r="E36" s="138"/>
      <c r="F36" s="138"/>
      <c r="G36" s="138"/>
    </row>
    <row r="37" spans="1:7" ht="12.75" customHeight="1" x14ac:dyDescent="0.2">
      <c r="A37" s="102" t="s">
        <v>39</v>
      </c>
      <c r="B37" s="102">
        <v>4.8600000000000003</v>
      </c>
      <c r="C37" s="13">
        <f>SUM(C34:C36)</f>
        <v>69.906726000000006</v>
      </c>
      <c r="D37" s="169" t="s">
        <v>40</v>
      </c>
      <c r="E37" s="169"/>
      <c r="F37" s="169"/>
      <c r="G37" s="169"/>
    </row>
    <row r="38" spans="1:7" x14ac:dyDescent="0.2">
      <c r="A38" s="72"/>
      <c r="B38" s="68"/>
      <c r="C38" s="70"/>
      <c r="D38" s="68"/>
      <c r="E38" s="68"/>
      <c r="F38" s="68"/>
      <c r="G38" s="68"/>
    </row>
    <row r="39" spans="1:7" ht="12.75" customHeight="1" x14ac:dyDescent="0.2">
      <c r="A39" s="96" t="s">
        <v>41</v>
      </c>
      <c r="B39" s="96" t="s">
        <v>1</v>
      </c>
      <c r="C39" s="103" t="s">
        <v>2</v>
      </c>
      <c r="D39" s="152" t="s">
        <v>5</v>
      </c>
      <c r="E39" s="152"/>
      <c r="F39" s="152"/>
      <c r="G39" s="152"/>
    </row>
    <row r="40" spans="1:7" ht="25.5" customHeight="1" x14ac:dyDescent="0.2">
      <c r="A40" s="97" t="s">
        <v>42</v>
      </c>
      <c r="B40" s="22">
        <f>B19+B31</f>
        <v>64.740000000000009</v>
      </c>
      <c r="C40" s="71">
        <f>G8*B40/100</f>
        <v>931.22663400000022</v>
      </c>
      <c r="D40" s="170" t="s">
        <v>43</v>
      </c>
      <c r="E40" s="171"/>
      <c r="F40" s="171"/>
      <c r="G40" s="172"/>
    </row>
    <row r="41" spans="1:7" x14ac:dyDescent="0.2">
      <c r="A41" s="102" t="s">
        <v>44</v>
      </c>
      <c r="B41" s="102">
        <f>B40</f>
        <v>64.740000000000009</v>
      </c>
      <c r="C41" s="13">
        <f>G8*B41/100</f>
        <v>931.22663400000022</v>
      </c>
      <c r="D41" s="173"/>
      <c r="E41" s="173"/>
      <c r="F41" s="173"/>
      <c r="G41" s="173"/>
    </row>
    <row r="42" spans="1:7" x14ac:dyDescent="0.2">
      <c r="A42" s="72"/>
      <c r="B42" s="68"/>
      <c r="C42" s="70"/>
      <c r="D42" s="68"/>
      <c r="E42" s="68"/>
      <c r="F42" s="68"/>
      <c r="G42" s="68"/>
    </row>
    <row r="43" spans="1:7" x14ac:dyDescent="0.2">
      <c r="A43" s="72"/>
      <c r="B43" s="68"/>
      <c r="C43" s="70"/>
      <c r="D43" s="68"/>
      <c r="E43" s="68"/>
      <c r="F43" s="68"/>
      <c r="G43" s="68"/>
    </row>
    <row r="44" spans="1:7" ht="25.5" customHeight="1" x14ac:dyDescent="0.2">
      <c r="A44" s="12" t="s">
        <v>58</v>
      </c>
      <c r="B44" s="103" t="s">
        <v>1</v>
      </c>
      <c r="C44" s="103" t="s">
        <v>2</v>
      </c>
      <c r="D44" s="174" t="s">
        <v>5</v>
      </c>
      <c r="E44" s="174"/>
      <c r="F44" s="174"/>
      <c r="G44" s="174"/>
    </row>
    <row r="45" spans="1:7" ht="12.75" customHeight="1" x14ac:dyDescent="0.2">
      <c r="A45" s="104" t="s">
        <v>45</v>
      </c>
      <c r="B45" s="103">
        <f>B37+B41</f>
        <v>69.600000000000009</v>
      </c>
      <c r="C45" s="13">
        <f>G8*B45/100</f>
        <v>1001.1333600000003</v>
      </c>
      <c r="D45" s="174" t="s">
        <v>64</v>
      </c>
      <c r="E45" s="174"/>
      <c r="F45" s="174"/>
      <c r="G45" s="174"/>
    </row>
    <row r="46" spans="1:7" x14ac:dyDescent="0.2">
      <c r="A46" s="5"/>
      <c r="B46" s="6"/>
      <c r="C46" s="7"/>
      <c r="D46" s="8"/>
      <c r="E46" s="70"/>
      <c r="F46" s="70"/>
      <c r="G46" s="70"/>
    </row>
    <row r="47" spans="1:7" x14ac:dyDescent="0.2">
      <c r="A47" s="5"/>
      <c r="B47" s="6"/>
      <c r="C47" s="7"/>
      <c r="D47" s="8"/>
      <c r="E47" s="70"/>
      <c r="F47" s="70"/>
      <c r="G47" s="70"/>
    </row>
    <row r="48" spans="1:7" ht="25.5" x14ac:dyDescent="0.2">
      <c r="A48" s="104" t="s">
        <v>60</v>
      </c>
      <c r="B48" s="103">
        <v>100</v>
      </c>
      <c r="C48" s="18">
        <f>G8</f>
        <v>1438.41</v>
      </c>
      <c r="D48" s="8"/>
      <c r="E48" s="70"/>
      <c r="F48" s="70"/>
      <c r="G48" s="70"/>
    </row>
    <row r="49" spans="1:7" x14ac:dyDescent="0.2">
      <c r="A49" s="104" t="s">
        <v>72</v>
      </c>
      <c r="B49" s="103"/>
      <c r="C49" s="20">
        <f>SUM(C45:C48)</f>
        <v>2439.5433600000006</v>
      </c>
      <c r="D49" s="8"/>
      <c r="E49" s="70"/>
      <c r="F49" s="70"/>
      <c r="G49" s="70"/>
    </row>
    <row r="50" spans="1:7" ht="13.5" thickBot="1" x14ac:dyDescent="0.25">
      <c r="A50" s="5"/>
      <c r="B50" s="6"/>
      <c r="C50" s="7"/>
      <c r="D50" s="8"/>
      <c r="E50" s="70"/>
      <c r="F50" s="70"/>
      <c r="G50" s="70"/>
    </row>
    <row r="51" spans="1:7" ht="13.5" thickBot="1" x14ac:dyDescent="0.25">
      <c r="A51" s="167" t="s">
        <v>114</v>
      </c>
      <c r="B51" s="168"/>
      <c r="C51" s="65">
        <f>C49/30</f>
        <v>81.318112000000013</v>
      </c>
      <c r="D51" s="8"/>
      <c r="E51" s="70"/>
      <c r="F51" s="70"/>
      <c r="G51" s="70"/>
    </row>
    <row r="52" spans="1:7" ht="13.5" thickBot="1" x14ac:dyDescent="0.25">
      <c r="A52" s="6"/>
      <c r="B52" s="6"/>
      <c r="C52" s="7"/>
      <c r="D52" s="8"/>
      <c r="E52" s="70"/>
      <c r="F52" s="70"/>
      <c r="G52" s="70"/>
    </row>
    <row r="53" spans="1:7" ht="13.5" customHeight="1" thickBot="1" x14ac:dyDescent="0.25">
      <c r="A53" s="166" t="s">
        <v>119</v>
      </c>
      <c r="B53" s="166"/>
      <c r="C53" s="166"/>
      <c r="D53" s="166"/>
      <c r="E53" s="66">
        <f>C51</f>
        <v>81.318112000000013</v>
      </c>
      <c r="F53" s="67">
        <f>E53/D7</f>
        <v>2.4641852121212127</v>
      </c>
      <c r="G53" s="70"/>
    </row>
    <row r="54" spans="1:7" x14ac:dyDescent="0.2">
      <c r="A54" s="5"/>
      <c r="B54" s="6"/>
      <c r="C54" s="7"/>
      <c r="D54" s="8"/>
      <c r="E54" s="70"/>
      <c r="F54" s="70"/>
      <c r="G54" s="70"/>
    </row>
    <row r="55" spans="1:7" x14ac:dyDescent="0.2">
      <c r="A55" s="156" t="s">
        <v>84</v>
      </c>
      <c r="B55" s="156"/>
      <c r="C55" s="156"/>
      <c r="D55" s="156"/>
      <c r="E55" s="156"/>
      <c r="F55" s="156"/>
      <c r="G55" s="156"/>
    </row>
    <row r="56" spans="1:7" x14ac:dyDescent="0.2">
      <c r="A56" s="68"/>
      <c r="B56" s="68"/>
      <c r="C56" s="70"/>
      <c r="D56" s="68"/>
      <c r="E56" s="68"/>
      <c r="F56" s="68"/>
      <c r="G56" s="68"/>
    </row>
    <row r="57" spans="1:7" ht="25.5" x14ac:dyDescent="0.2">
      <c r="A57" s="153" t="s">
        <v>76</v>
      </c>
      <c r="B57" s="153"/>
      <c r="C57" s="105" t="s">
        <v>77</v>
      </c>
      <c r="D57" s="23" t="s">
        <v>81</v>
      </c>
      <c r="E57" s="105" t="s">
        <v>78</v>
      </c>
      <c r="F57" s="105" t="s">
        <v>79</v>
      </c>
      <c r="G57" s="68"/>
    </row>
    <row r="58" spans="1:7" x14ac:dyDescent="0.2">
      <c r="A58" s="139" t="s">
        <v>134</v>
      </c>
      <c r="B58" s="139"/>
      <c r="C58" s="24" t="s">
        <v>80</v>
      </c>
      <c r="D58" s="73">
        <v>1</v>
      </c>
      <c r="E58" s="74">
        <v>20000</v>
      </c>
      <c r="F58" s="74">
        <f>D58*E58</f>
        <v>20000</v>
      </c>
      <c r="G58" s="68"/>
    </row>
    <row r="59" spans="1:7" ht="13.5" thickBot="1" x14ac:dyDescent="0.25">
      <c r="A59" s="139" t="s">
        <v>82</v>
      </c>
      <c r="B59" s="139"/>
      <c r="C59" s="24" t="s">
        <v>1</v>
      </c>
      <c r="D59" s="75">
        <v>0.2</v>
      </c>
      <c r="E59" s="74">
        <f>E58*D59</f>
        <v>4000</v>
      </c>
      <c r="F59" s="76">
        <f>E59*D59</f>
        <v>800</v>
      </c>
      <c r="G59" s="68"/>
    </row>
    <row r="60" spans="1:7" ht="13.5" thickBot="1" x14ac:dyDescent="0.25">
      <c r="A60" s="155" t="s">
        <v>83</v>
      </c>
      <c r="B60" s="164"/>
      <c r="C60" s="24" t="s">
        <v>115</v>
      </c>
      <c r="D60" s="24">
        <v>200</v>
      </c>
      <c r="E60" s="28">
        <f>F59</f>
        <v>800</v>
      </c>
      <c r="F60" s="29">
        <f>E60/D60</f>
        <v>4</v>
      </c>
      <c r="G60" s="68"/>
    </row>
    <row r="61" spans="1:7" x14ac:dyDescent="0.2">
      <c r="A61" s="5"/>
      <c r="B61" s="6"/>
      <c r="C61" s="7"/>
      <c r="D61" s="8"/>
      <c r="E61" s="70"/>
      <c r="F61" s="70"/>
      <c r="G61" s="70"/>
    </row>
    <row r="62" spans="1:7" ht="12.75" customHeight="1" x14ac:dyDescent="0.2">
      <c r="A62" s="156" t="s">
        <v>124</v>
      </c>
      <c r="B62" s="156"/>
      <c r="C62" s="156"/>
      <c r="D62" s="156"/>
      <c r="E62" s="156"/>
      <c r="F62" s="156"/>
      <c r="G62" s="156"/>
    </row>
    <row r="63" spans="1:7" x14ac:dyDescent="0.2">
      <c r="A63" s="68"/>
      <c r="B63" s="68"/>
      <c r="C63" s="70"/>
      <c r="D63" s="68"/>
      <c r="E63" s="68"/>
      <c r="F63" s="68"/>
      <c r="G63" s="68"/>
    </row>
    <row r="64" spans="1:7" ht="25.5" x14ac:dyDescent="0.2">
      <c r="A64" s="153" t="s">
        <v>76</v>
      </c>
      <c r="B64" s="153"/>
      <c r="C64" s="105" t="s">
        <v>77</v>
      </c>
      <c r="D64" s="23" t="s">
        <v>81</v>
      </c>
      <c r="E64" s="105" t="s">
        <v>78</v>
      </c>
      <c r="F64" s="105" t="s">
        <v>79</v>
      </c>
      <c r="G64" s="68"/>
    </row>
    <row r="65" spans="1:7" x14ac:dyDescent="0.2">
      <c r="A65" s="139" t="s">
        <v>135</v>
      </c>
      <c r="B65" s="139"/>
      <c r="C65" s="24" t="s">
        <v>86</v>
      </c>
      <c r="D65" s="73">
        <v>1</v>
      </c>
      <c r="E65" s="74">
        <f>E58*1%</f>
        <v>200</v>
      </c>
      <c r="F65" s="74">
        <f>D65*E65</f>
        <v>200</v>
      </c>
      <c r="G65" s="68"/>
    </row>
    <row r="66" spans="1:7" x14ac:dyDescent="0.2">
      <c r="A66" s="139" t="s">
        <v>108</v>
      </c>
      <c r="B66" s="139"/>
      <c r="C66" s="24" t="s">
        <v>86</v>
      </c>
      <c r="D66" s="73">
        <v>1</v>
      </c>
      <c r="E66" s="61">
        <v>164.82</v>
      </c>
      <c r="F66" s="74">
        <f t="shared" ref="F66:F67" si="0">D66*E66</f>
        <v>164.82</v>
      </c>
      <c r="G66" s="68"/>
    </row>
    <row r="67" spans="1:7" x14ac:dyDescent="0.2">
      <c r="A67" s="99" t="s">
        <v>122</v>
      </c>
      <c r="B67" s="101"/>
      <c r="C67" s="24" t="s">
        <v>86</v>
      </c>
      <c r="D67" s="73">
        <v>1</v>
      </c>
      <c r="E67" s="61">
        <v>83.13</v>
      </c>
      <c r="F67" s="74">
        <f t="shared" si="0"/>
        <v>83.13</v>
      </c>
      <c r="G67" s="68"/>
    </row>
    <row r="68" spans="1:7" x14ac:dyDescent="0.2">
      <c r="A68" s="162" t="s">
        <v>85</v>
      </c>
      <c r="B68" s="163"/>
      <c r="C68" s="24" t="s">
        <v>86</v>
      </c>
      <c r="D68" s="77">
        <v>1</v>
      </c>
      <c r="E68" s="78">
        <v>1000</v>
      </c>
      <c r="F68" s="76">
        <f>E68*D68</f>
        <v>1000</v>
      </c>
      <c r="G68" s="68"/>
    </row>
    <row r="69" spans="1:7" x14ac:dyDescent="0.2">
      <c r="A69" s="99" t="s">
        <v>125</v>
      </c>
      <c r="B69" s="100"/>
      <c r="C69" s="24" t="s">
        <v>86</v>
      </c>
      <c r="D69" s="77">
        <v>0.5</v>
      </c>
      <c r="E69" s="74">
        <v>440</v>
      </c>
      <c r="F69" s="76">
        <f t="shared" ref="F69:F70" si="1">E69*D69</f>
        <v>220</v>
      </c>
      <c r="G69" s="68"/>
    </row>
    <row r="70" spans="1:7" ht="13.5" thickBot="1" x14ac:dyDescent="0.25">
      <c r="A70" s="99" t="s">
        <v>126</v>
      </c>
      <c r="B70" s="100"/>
      <c r="C70" s="24" t="s">
        <v>86</v>
      </c>
      <c r="D70" s="77">
        <v>2</v>
      </c>
      <c r="E70" s="74">
        <v>100</v>
      </c>
      <c r="F70" s="76">
        <f t="shared" si="1"/>
        <v>200</v>
      </c>
      <c r="G70" s="68"/>
    </row>
    <row r="71" spans="1:7" ht="13.5" thickBot="1" x14ac:dyDescent="0.25">
      <c r="A71" s="155" t="s">
        <v>127</v>
      </c>
      <c r="B71" s="164"/>
      <c r="C71" s="24" t="s">
        <v>115</v>
      </c>
      <c r="D71" s="24">
        <v>200</v>
      </c>
      <c r="E71" s="28">
        <f>SUM(F65:F70)</f>
        <v>1867.95</v>
      </c>
      <c r="F71" s="29">
        <f>E71/D71</f>
        <v>9.3397500000000004</v>
      </c>
      <c r="G71" s="68"/>
    </row>
    <row r="72" spans="1:7" ht="13.5" thickBot="1" x14ac:dyDescent="0.25">
      <c r="A72" s="95"/>
      <c r="B72" s="95"/>
      <c r="C72" s="30"/>
      <c r="D72" s="30"/>
      <c r="E72" s="31"/>
      <c r="F72" s="32"/>
      <c r="G72" s="68"/>
    </row>
    <row r="73" spans="1:7" ht="13.5" customHeight="1" thickBot="1" x14ac:dyDescent="0.25">
      <c r="A73" s="154" t="s">
        <v>118</v>
      </c>
      <c r="B73" s="154"/>
      <c r="C73" s="154"/>
      <c r="D73" s="155"/>
      <c r="E73" s="146">
        <f>(F60+F71)/D7</f>
        <v>0.40423484848484847</v>
      </c>
      <c r="F73" s="147"/>
      <c r="G73" s="68"/>
    </row>
    <row r="74" spans="1:7" x14ac:dyDescent="0.2">
      <c r="A74" s="95"/>
      <c r="B74" s="95"/>
      <c r="C74" s="30"/>
      <c r="D74" s="30"/>
      <c r="E74" s="31"/>
      <c r="F74" s="32"/>
      <c r="G74" s="68"/>
    </row>
    <row r="75" spans="1:7" x14ac:dyDescent="0.2">
      <c r="A75" s="156" t="s">
        <v>87</v>
      </c>
      <c r="B75" s="156"/>
      <c r="C75" s="156"/>
      <c r="D75" s="156"/>
      <c r="E75" s="156"/>
      <c r="F75" s="156"/>
      <c r="G75" s="156"/>
    </row>
    <row r="76" spans="1:7" x14ac:dyDescent="0.2">
      <c r="A76" s="68"/>
      <c r="B76" s="68"/>
      <c r="C76" s="70"/>
      <c r="D76" s="68"/>
      <c r="E76" s="68"/>
      <c r="F76" s="68"/>
      <c r="G76" s="68"/>
    </row>
    <row r="77" spans="1:7" ht="25.5" x14ac:dyDescent="0.2">
      <c r="A77" s="34" t="s">
        <v>88</v>
      </c>
      <c r="B77" s="35" t="s">
        <v>89</v>
      </c>
      <c r="C77" s="40" t="s">
        <v>90</v>
      </c>
      <c r="D77" s="40" t="s">
        <v>123</v>
      </c>
      <c r="E77" s="35" t="s">
        <v>91</v>
      </c>
      <c r="F77" s="60" t="s">
        <v>92</v>
      </c>
      <c r="G77" s="68"/>
    </row>
    <row r="78" spans="1:7" x14ac:dyDescent="0.2">
      <c r="A78" s="36" t="s">
        <v>109</v>
      </c>
      <c r="B78" s="41">
        <v>4.68</v>
      </c>
      <c r="C78" s="42">
        <f>B78/F78</f>
        <v>0.72</v>
      </c>
      <c r="D78" s="37">
        <f>D7</f>
        <v>33</v>
      </c>
      <c r="E78" s="43">
        <f>D78*C78</f>
        <v>23.759999999999998</v>
      </c>
      <c r="F78" s="44">
        <v>6.5</v>
      </c>
      <c r="G78" s="68"/>
    </row>
    <row r="79" spans="1:7" x14ac:dyDescent="0.2">
      <c r="A79" s="38" t="s">
        <v>97</v>
      </c>
      <c r="B79" s="45">
        <v>20</v>
      </c>
      <c r="C79" s="46">
        <f>B79*F79/5000</f>
        <v>3.2000000000000001E-2</v>
      </c>
      <c r="D79" s="39">
        <f>D78</f>
        <v>33</v>
      </c>
      <c r="E79" s="43">
        <f>D79*C79</f>
        <v>1.056</v>
      </c>
      <c r="F79" s="44">
        <v>8</v>
      </c>
      <c r="G79" s="68"/>
    </row>
    <row r="80" spans="1:7" x14ac:dyDescent="0.2">
      <c r="A80" s="38" t="s">
        <v>96</v>
      </c>
      <c r="B80" s="45">
        <v>20</v>
      </c>
      <c r="C80" s="47">
        <f>B80*F80/20000</f>
        <v>2.5000000000000001E-3</v>
      </c>
      <c r="D80" s="39">
        <f>D79</f>
        <v>33</v>
      </c>
      <c r="E80" s="43">
        <f>C80*D80</f>
        <v>8.2500000000000004E-2</v>
      </c>
      <c r="F80" s="44">
        <v>2.5</v>
      </c>
      <c r="G80" s="68"/>
    </row>
    <row r="81" spans="1:7" x14ac:dyDescent="0.2">
      <c r="A81" s="38" t="s">
        <v>95</v>
      </c>
      <c r="B81" s="45">
        <v>70</v>
      </c>
      <c r="C81" s="46">
        <f>B81*F81/20000</f>
        <v>1.4E-2</v>
      </c>
      <c r="D81" s="39">
        <f>D80</f>
        <v>33</v>
      </c>
      <c r="E81" s="43">
        <f>C81*D81</f>
        <v>0.46200000000000002</v>
      </c>
      <c r="F81" s="44">
        <v>4</v>
      </c>
      <c r="G81" s="68"/>
    </row>
    <row r="82" spans="1:7" x14ac:dyDescent="0.2">
      <c r="A82" s="38" t="s">
        <v>93</v>
      </c>
      <c r="B82" s="45">
        <v>20</v>
      </c>
      <c r="C82" s="46">
        <f>B82*F82/10500</f>
        <v>3.8095238095238095E-3</v>
      </c>
      <c r="D82" s="39">
        <f>D81</f>
        <v>33</v>
      </c>
      <c r="E82" s="43">
        <f>C82*D82</f>
        <v>0.12571428571428572</v>
      </c>
      <c r="F82" s="44">
        <v>2</v>
      </c>
      <c r="G82" s="68"/>
    </row>
    <row r="83" spans="1:7" ht="13.5" thickBot="1" x14ac:dyDescent="0.25">
      <c r="A83" s="48" t="s">
        <v>94</v>
      </c>
      <c r="B83" s="49">
        <v>15</v>
      </c>
      <c r="C83" s="50">
        <f>B83*F83/500</f>
        <v>0.03</v>
      </c>
      <c r="D83" s="51">
        <f>D82</f>
        <v>33</v>
      </c>
      <c r="E83" s="52">
        <f>D83*C83</f>
        <v>0.99</v>
      </c>
      <c r="F83" s="53">
        <v>1</v>
      </c>
      <c r="G83" s="68"/>
    </row>
    <row r="84" spans="1:7" ht="13.5" thickBot="1" x14ac:dyDescent="0.25">
      <c r="A84" s="157" t="s">
        <v>116</v>
      </c>
      <c r="B84" s="158"/>
      <c r="C84" s="158"/>
      <c r="D84" s="159"/>
      <c r="E84" s="160">
        <f>SUM(E78:E83)/D78</f>
        <v>0.80230952380952369</v>
      </c>
      <c r="F84" s="161"/>
      <c r="G84" s="68"/>
    </row>
    <row r="85" spans="1:7" x14ac:dyDescent="0.2">
      <c r="A85" s="54"/>
      <c r="B85" s="54"/>
      <c r="C85" s="30"/>
      <c r="D85" s="79"/>
      <c r="E85" s="33"/>
      <c r="F85" s="33"/>
      <c r="G85" s="68"/>
    </row>
    <row r="86" spans="1:7" x14ac:dyDescent="0.2">
      <c r="A86" s="156" t="s">
        <v>98</v>
      </c>
      <c r="B86" s="156"/>
      <c r="C86" s="156"/>
      <c r="D86" s="156"/>
      <c r="E86" s="156"/>
      <c r="F86" s="156"/>
      <c r="G86" s="156"/>
    </row>
    <row r="87" spans="1:7" x14ac:dyDescent="0.2">
      <c r="A87" s="68"/>
      <c r="B87" s="68"/>
      <c r="C87" s="70"/>
      <c r="D87" s="68"/>
      <c r="E87" s="68"/>
      <c r="F87" s="68"/>
      <c r="G87" s="68"/>
    </row>
    <row r="88" spans="1:7" ht="25.5" x14ac:dyDescent="0.2">
      <c r="A88" s="153" t="s">
        <v>76</v>
      </c>
      <c r="B88" s="153"/>
      <c r="C88" s="105" t="s">
        <v>77</v>
      </c>
      <c r="D88" s="23" t="s">
        <v>81</v>
      </c>
      <c r="E88" s="105" t="s">
        <v>78</v>
      </c>
      <c r="F88" s="105" t="s">
        <v>79</v>
      </c>
      <c r="G88" s="68"/>
    </row>
    <row r="89" spans="1:7" x14ac:dyDescent="0.2">
      <c r="A89" s="139" t="s">
        <v>99</v>
      </c>
      <c r="B89" s="139"/>
      <c r="C89" s="24" t="s">
        <v>86</v>
      </c>
      <c r="D89" s="73">
        <v>1</v>
      </c>
      <c r="E89" s="74">
        <f>E58</f>
        <v>20000</v>
      </c>
      <c r="F89" s="74">
        <f>D89*E89</f>
        <v>20000</v>
      </c>
      <c r="G89" s="68"/>
    </row>
    <row r="90" spans="1:7" ht="13.5" thickBot="1" x14ac:dyDescent="0.25">
      <c r="A90" s="162" t="s">
        <v>111</v>
      </c>
      <c r="B90" s="163"/>
      <c r="C90" s="24" t="s">
        <v>1</v>
      </c>
      <c r="D90" s="69">
        <v>0.02</v>
      </c>
      <c r="E90" s="74">
        <f>F89*D90</f>
        <v>400</v>
      </c>
      <c r="F90" s="76">
        <f>E90/20</f>
        <v>20</v>
      </c>
      <c r="G90" s="68"/>
    </row>
    <row r="91" spans="1:7" ht="13.5" thickBot="1" x14ac:dyDescent="0.25">
      <c r="A91" s="155" t="s">
        <v>100</v>
      </c>
      <c r="B91" s="164"/>
      <c r="C91" s="24" t="s">
        <v>110</v>
      </c>
      <c r="D91" s="62">
        <f>D7</f>
        <v>33</v>
      </c>
      <c r="E91" s="28">
        <f>F90</f>
        <v>20</v>
      </c>
      <c r="F91" s="29">
        <f>E91/D91</f>
        <v>0.60606060606060608</v>
      </c>
      <c r="G91" s="68"/>
    </row>
    <row r="92" spans="1:7" x14ac:dyDescent="0.2">
      <c r="A92" s="165"/>
      <c r="B92" s="165"/>
      <c r="C92" s="30"/>
      <c r="D92" s="30"/>
      <c r="E92" s="31"/>
      <c r="F92" s="32"/>
      <c r="G92" s="68"/>
    </row>
    <row r="93" spans="1:7" x14ac:dyDescent="0.2">
      <c r="A93" s="156" t="s">
        <v>103</v>
      </c>
      <c r="B93" s="156"/>
      <c r="C93" s="156"/>
      <c r="D93" s="156"/>
      <c r="E93" s="156"/>
      <c r="F93" s="156"/>
      <c r="G93" s="156"/>
    </row>
    <row r="94" spans="1:7" x14ac:dyDescent="0.2">
      <c r="A94" s="68"/>
      <c r="B94" s="68"/>
      <c r="C94" s="70"/>
      <c r="D94" s="68"/>
      <c r="E94" s="68"/>
      <c r="F94" s="68"/>
      <c r="G94" s="68"/>
    </row>
    <row r="95" spans="1:7" ht="25.5" x14ac:dyDescent="0.2">
      <c r="A95" s="153" t="s">
        <v>76</v>
      </c>
      <c r="B95" s="153"/>
      <c r="C95" s="105" t="s">
        <v>77</v>
      </c>
      <c r="D95" s="23" t="s">
        <v>81</v>
      </c>
      <c r="E95" s="105" t="s">
        <v>78</v>
      </c>
      <c r="F95" s="105" t="s">
        <v>79</v>
      </c>
      <c r="G95" s="68"/>
    </row>
    <row r="96" spans="1:7" x14ac:dyDescent="0.2">
      <c r="A96" s="139" t="s">
        <v>112</v>
      </c>
      <c r="B96" s="139"/>
      <c r="C96" s="24" t="s">
        <v>86</v>
      </c>
      <c r="D96" s="73">
        <v>4</v>
      </c>
      <c r="E96" s="78">
        <v>341</v>
      </c>
      <c r="F96" s="74">
        <f>D96*E96</f>
        <v>1364</v>
      </c>
      <c r="G96" s="68"/>
    </row>
    <row r="97" spans="1:7" ht="13.5" thickBot="1" x14ac:dyDescent="0.25">
      <c r="A97" s="140" t="s">
        <v>101</v>
      </c>
      <c r="B97" s="140"/>
      <c r="C97" s="55" t="s">
        <v>102</v>
      </c>
      <c r="D97" s="80">
        <v>40000</v>
      </c>
      <c r="E97" s="76">
        <f>F96</f>
        <v>1364</v>
      </c>
      <c r="F97" s="76">
        <f>E97/D97</f>
        <v>3.4099999999999998E-2</v>
      </c>
      <c r="G97" s="68"/>
    </row>
    <row r="98" spans="1:7" ht="13.5" thickBot="1" x14ac:dyDescent="0.25">
      <c r="A98" s="141" t="s">
        <v>113</v>
      </c>
      <c r="B98" s="142"/>
      <c r="C98" s="142"/>
      <c r="D98" s="142"/>
      <c r="E98" s="142"/>
      <c r="F98" s="63">
        <f>F97</f>
        <v>3.4099999999999998E-2</v>
      </c>
      <c r="G98" s="68"/>
    </row>
    <row r="99" spans="1:7" ht="13.5" thickBot="1" x14ac:dyDescent="0.25">
      <c r="A99" s="95"/>
      <c r="B99" s="95"/>
      <c r="C99" s="30"/>
      <c r="D99" s="30"/>
      <c r="E99" s="31"/>
      <c r="F99" s="32"/>
      <c r="G99" s="68"/>
    </row>
    <row r="100" spans="1:7" ht="13.5" customHeight="1" thickBot="1" x14ac:dyDescent="0.25">
      <c r="A100" s="143" t="s">
        <v>120</v>
      </c>
      <c r="B100" s="144"/>
      <c r="C100" s="144"/>
      <c r="D100" s="145"/>
      <c r="E100" s="146">
        <f>E84+F91+F98</f>
        <v>1.4424701298701299</v>
      </c>
      <c r="F100" s="147"/>
      <c r="G100" s="68"/>
    </row>
    <row r="101" spans="1:7" ht="13.5" thickBot="1" x14ac:dyDescent="0.25">
      <c r="A101" s="25"/>
      <c r="B101" s="25"/>
      <c r="C101" s="30"/>
      <c r="D101" s="30"/>
      <c r="E101" s="31"/>
      <c r="F101" s="32"/>
      <c r="G101" s="68"/>
    </row>
    <row r="102" spans="1:7" ht="13.5" thickBot="1" x14ac:dyDescent="0.25">
      <c r="A102" s="143" t="s">
        <v>104</v>
      </c>
      <c r="B102" s="145"/>
      <c r="C102" s="56">
        <f>E100+E73+F53</f>
        <v>4.3108901904761909</v>
      </c>
      <c r="D102" s="30"/>
      <c r="E102" s="31"/>
      <c r="F102" s="32"/>
      <c r="G102" s="68"/>
    </row>
    <row r="103" spans="1:7" x14ac:dyDescent="0.2">
      <c r="A103" s="95"/>
      <c r="B103" s="95"/>
      <c r="C103" s="30"/>
      <c r="D103" s="30"/>
      <c r="E103" s="31"/>
      <c r="F103" s="32"/>
      <c r="G103" s="68"/>
    </row>
    <row r="104" spans="1:7" ht="12.75" customHeight="1" x14ac:dyDescent="0.2">
      <c r="A104" s="148" t="s">
        <v>73</v>
      </c>
      <c r="B104" s="148"/>
      <c r="C104" s="148"/>
      <c r="D104" s="148"/>
      <c r="E104" s="148"/>
      <c r="F104" s="148"/>
      <c r="G104" s="148"/>
    </row>
    <row r="105" spans="1:7" x14ac:dyDescent="0.2">
      <c r="A105" s="70"/>
      <c r="B105" s="70"/>
      <c r="C105" s="70"/>
      <c r="D105" s="70"/>
      <c r="E105" s="70"/>
      <c r="F105" s="70"/>
      <c r="G105" s="70"/>
    </row>
    <row r="106" spans="1:7" ht="25.5" x14ac:dyDescent="0.2">
      <c r="A106" s="103" t="s">
        <v>46</v>
      </c>
      <c r="B106" s="103" t="s">
        <v>59</v>
      </c>
      <c r="C106" s="103" t="s">
        <v>50</v>
      </c>
      <c r="D106" s="6"/>
      <c r="E106" s="6"/>
      <c r="F106" s="70"/>
      <c r="G106" s="70"/>
    </row>
    <row r="107" spans="1:7" x14ac:dyDescent="0.2">
      <c r="A107" s="97" t="s">
        <v>71</v>
      </c>
      <c r="B107" s="19">
        <v>0.05</v>
      </c>
      <c r="C107" s="27">
        <f>C102*B107</f>
        <v>0.21554450952380955</v>
      </c>
      <c r="D107" s="81"/>
      <c r="E107" s="82"/>
      <c r="F107" s="68"/>
      <c r="G107" s="68"/>
    </row>
    <row r="108" spans="1:7" x14ac:dyDescent="0.2">
      <c r="A108" s="97" t="s">
        <v>70</v>
      </c>
      <c r="B108" s="19">
        <v>0.15</v>
      </c>
      <c r="C108" s="27">
        <f>C102*B108</f>
        <v>0.64663352857142864</v>
      </c>
      <c r="D108" s="81"/>
      <c r="E108" s="82"/>
      <c r="F108" s="68"/>
      <c r="G108" s="68"/>
    </row>
    <row r="109" spans="1:7" x14ac:dyDescent="0.2">
      <c r="A109" s="98" t="s">
        <v>53</v>
      </c>
      <c r="B109" s="21">
        <f>B107+B108</f>
        <v>0.2</v>
      </c>
      <c r="C109" s="14">
        <f>C107+C108</f>
        <v>0.86217803809523819</v>
      </c>
      <c r="D109" s="57"/>
      <c r="E109" s="58"/>
      <c r="F109" s="1"/>
      <c r="G109" s="1"/>
    </row>
    <row r="110" spans="1:7" x14ac:dyDescent="0.2">
      <c r="A110" s="9"/>
      <c r="B110" s="68"/>
      <c r="C110" s="70"/>
      <c r="D110" s="68"/>
      <c r="E110" s="68"/>
      <c r="F110" s="68"/>
      <c r="G110" s="68"/>
    </row>
    <row r="111" spans="1:7" ht="13.5" thickBot="1" x14ac:dyDescent="0.25">
      <c r="A111" s="9"/>
      <c r="B111" s="68"/>
      <c r="C111" s="70"/>
      <c r="D111" s="68"/>
      <c r="E111" s="68"/>
      <c r="F111" s="68"/>
      <c r="G111" s="68"/>
    </row>
    <row r="112" spans="1:7" ht="13.5" thickBot="1" x14ac:dyDescent="0.25">
      <c r="A112" s="143" t="s">
        <v>105</v>
      </c>
      <c r="B112" s="145"/>
      <c r="C112" s="149">
        <f>C102+C109</f>
        <v>5.1730682285714291</v>
      </c>
      <c r="D112" s="150"/>
      <c r="E112" s="68"/>
      <c r="F112" s="68"/>
      <c r="G112" s="68"/>
    </row>
    <row r="113" spans="1:7" x14ac:dyDescent="0.2">
      <c r="A113" s="9"/>
      <c r="B113" s="68"/>
      <c r="C113" s="70"/>
      <c r="D113" s="68"/>
      <c r="E113" s="68"/>
      <c r="F113" s="68"/>
      <c r="G113" s="68"/>
    </row>
    <row r="114" spans="1:7" x14ac:dyDescent="0.2">
      <c r="A114" s="151" t="s">
        <v>55</v>
      </c>
      <c r="B114" s="151"/>
      <c r="C114" s="151"/>
      <c r="D114" s="151"/>
      <c r="E114" s="151"/>
      <c r="F114" s="151"/>
      <c r="G114" s="151"/>
    </row>
    <row r="115" spans="1:7" x14ac:dyDescent="0.2">
      <c r="A115" s="9"/>
      <c r="B115" s="68"/>
      <c r="C115" s="70"/>
      <c r="D115" s="68"/>
      <c r="E115" s="68"/>
      <c r="F115" s="68"/>
      <c r="G115" s="68"/>
    </row>
    <row r="116" spans="1:7" ht="12.75" customHeight="1" x14ac:dyDescent="0.2">
      <c r="A116" s="96" t="s">
        <v>54</v>
      </c>
      <c r="B116" s="96" t="s">
        <v>1</v>
      </c>
      <c r="C116" s="103" t="s">
        <v>2</v>
      </c>
      <c r="D116" s="152" t="s">
        <v>5</v>
      </c>
      <c r="E116" s="152"/>
      <c r="F116" s="152"/>
      <c r="G116" s="68"/>
    </row>
    <row r="117" spans="1:7" x14ac:dyDescent="0.2">
      <c r="A117" s="24" t="s">
        <v>129</v>
      </c>
      <c r="B117" s="83">
        <v>0.06</v>
      </c>
      <c r="C117" s="71">
        <f>C112*B117</f>
        <v>0.31038409371428571</v>
      </c>
      <c r="D117" s="138" t="s">
        <v>138</v>
      </c>
      <c r="E117" s="138"/>
      <c r="F117" s="138"/>
      <c r="G117" s="68"/>
    </row>
    <row r="118" spans="1:7" ht="12.75" customHeight="1" x14ac:dyDescent="0.2">
      <c r="A118" s="16" t="s">
        <v>56</v>
      </c>
      <c r="B118" s="59">
        <f>SUM(B117:B117)</f>
        <v>0.06</v>
      </c>
      <c r="C118" s="17">
        <f>SUM(C117:C117)</f>
        <v>0.31038409371428571</v>
      </c>
      <c r="D118" s="130" t="s">
        <v>47</v>
      </c>
      <c r="E118" s="131"/>
      <c r="F118" s="132"/>
      <c r="G118" s="1"/>
    </row>
    <row r="119" spans="1:7" x14ac:dyDescent="0.2">
      <c r="A119" s="68"/>
      <c r="B119" s="68"/>
      <c r="C119" s="70"/>
      <c r="D119" s="68"/>
      <c r="E119" s="68"/>
      <c r="F119" s="68"/>
      <c r="G119" s="68"/>
    </row>
    <row r="120" spans="1:7" x14ac:dyDescent="0.2">
      <c r="A120" s="68"/>
      <c r="B120" s="68"/>
      <c r="C120" s="70"/>
      <c r="D120" s="68"/>
      <c r="E120" s="68"/>
      <c r="F120" s="68"/>
      <c r="G120" s="68"/>
    </row>
    <row r="121" spans="1:7" x14ac:dyDescent="0.2">
      <c r="A121" s="96" t="s">
        <v>48</v>
      </c>
      <c r="B121" s="96" t="s">
        <v>2</v>
      </c>
      <c r="C121" s="152"/>
      <c r="D121" s="152"/>
      <c r="E121" s="68"/>
      <c r="F121" s="68"/>
      <c r="G121" s="68"/>
    </row>
    <row r="122" spans="1:7" ht="12.75" customHeight="1" x14ac:dyDescent="0.2">
      <c r="A122" s="135"/>
      <c r="B122" s="11">
        <f>F53</f>
        <v>2.4641852121212127</v>
      </c>
      <c r="C122" s="152" t="s">
        <v>106</v>
      </c>
      <c r="D122" s="152"/>
      <c r="E122" s="68"/>
      <c r="F122" s="68"/>
      <c r="G122" s="68"/>
    </row>
    <row r="123" spans="1:7" ht="12.75" customHeight="1" x14ac:dyDescent="0.2">
      <c r="A123" s="136"/>
      <c r="B123" s="11">
        <f>E100+E73</f>
        <v>1.8467049783549783</v>
      </c>
      <c r="C123" s="133" t="s">
        <v>107</v>
      </c>
      <c r="D123" s="134"/>
      <c r="E123" s="68"/>
      <c r="F123" s="68"/>
      <c r="G123" s="68"/>
    </row>
    <row r="124" spans="1:7" ht="12.75" customHeight="1" x14ac:dyDescent="0.2">
      <c r="A124" s="136"/>
      <c r="B124" s="11">
        <f>C118</f>
        <v>0.31038409371428571</v>
      </c>
      <c r="C124" s="152" t="s">
        <v>130</v>
      </c>
      <c r="D124" s="152"/>
      <c r="E124" s="68"/>
      <c r="F124" s="68"/>
      <c r="G124" s="68"/>
    </row>
    <row r="125" spans="1:7" ht="12.75" customHeight="1" x14ac:dyDescent="0.2">
      <c r="A125" s="136"/>
      <c r="B125" s="11">
        <f>C109</f>
        <v>0.86217803809523819</v>
      </c>
      <c r="C125" s="133" t="s">
        <v>128</v>
      </c>
      <c r="D125" s="134"/>
      <c r="E125" s="68"/>
      <c r="F125" s="68"/>
      <c r="G125" s="68"/>
    </row>
    <row r="126" spans="1:7" ht="12.75" customHeight="1" x14ac:dyDescent="0.2">
      <c r="A126" s="137"/>
      <c r="B126" s="11">
        <f>SUM(B122:B125)</f>
        <v>5.4834523222857152</v>
      </c>
      <c r="C126" s="152" t="s">
        <v>57</v>
      </c>
      <c r="D126" s="152"/>
      <c r="E126" s="68"/>
      <c r="F126" s="68"/>
      <c r="G126" s="68"/>
    </row>
    <row r="127" spans="1:7" x14ac:dyDescent="0.2">
      <c r="A127" s="9"/>
      <c r="B127" s="68"/>
      <c r="C127" s="70"/>
      <c r="D127" s="68"/>
      <c r="E127" s="68"/>
      <c r="F127" s="68"/>
      <c r="G127" s="68"/>
    </row>
    <row r="128" spans="1:7" x14ac:dyDescent="0.2">
      <c r="A128" s="96" t="s">
        <v>133</v>
      </c>
      <c r="B128" s="96"/>
      <c r="C128" s="103"/>
      <c r="D128" s="68"/>
      <c r="E128" s="68"/>
      <c r="F128" s="68"/>
      <c r="G128" s="68"/>
    </row>
    <row r="129" spans="1:7" x14ac:dyDescent="0.2">
      <c r="A129" s="11">
        <f>B126</f>
        <v>5.4834523222857152</v>
      </c>
      <c r="B129" s="96"/>
      <c r="C129" s="15"/>
      <c r="D129" s="68"/>
      <c r="E129" s="68"/>
      <c r="F129" s="68"/>
      <c r="G129" s="68"/>
    </row>
    <row r="130" spans="1:7" x14ac:dyDescent="0.2">
      <c r="A130" s="68"/>
      <c r="B130" s="68"/>
      <c r="C130" s="70"/>
      <c r="D130" s="68"/>
      <c r="E130" s="68"/>
      <c r="F130" s="68"/>
      <c r="G130" s="84"/>
    </row>
    <row r="131" spans="1:7" ht="12.75" customHeight="1" x14ac:dyDescent="0.2">
      <c r="A131" s="127" t="s">
        <v>61</v>
      </c>
      <c r="B131" s="128"/>
      <c r="C131" s="128"/>
      <c r="D131" s="129"/>
      <c r="E131" s="68"/>
      <c r="F131" s="68"/>
      <c r="G131" s="68"/>
    </row>
    <row r="132" spans="1:7" ht="12.75" customHeight="1" x14ac:dyDescent="0.2">
      <c r="A132" s="127" t="s">
        <v>62</v>
      </c>
      <c r="B132" s="128"/>
      <c r="C132" s="128"/>
      <c r="D132" s="129"/>
      <c r="E132" s="68"/>
      <c r="F132" s="68"/>
      <c r="G132" s="68"/>
    </row>
    <row r="133" spans="1:7" x14ac:dyDescent="0.2">
      <c r="A133" s="2"/>
      <c r="B133" s="2"/>
      <c r="C133" s="4"/>
      <c r="D133" s="2"/>
      <c r="E133" s="2"/>
      <c r="F133" s="2"/>
      <c r="G133" s="2"/>
    </row>
    <row r="141" spans="1:7" x14ac:dyDescent="0.2">
      <c r="C141">
        <f>A129*33</f>
        <v>180.95392663542862</v>
      </c>
      <c r="D141" s="117">
        <f>C141*20</f>
        <v>3619.0785327085723</v>
      </c>
    </row>
  </sheetData>
  <mergeCells count="83">
    <mergeCell ref="A131:D131"/>
    <mergeCell ref="A132:D132"/>
    <mergeCell ref="D117:F117"/>
    <mergeCell ref="D118:F118"/>
    <mergeCell ref="C121:D121"/>
    <mergeCell ref="A122:A126"/>
    <mergeCell ref="C122:D122"/>
    <mergeCell ref="C123:D123"/>
    <mergeCell ref="C124:D124"/>
    <mergeCell ref="C125:D125"/>
    <mergeCell ref="C126:D126"/>
    <mergeCell ref="D116:F116"/>
    <mergeCell ref="A95:B95"/>
    <mergeCell ref="A96:B96"/>
    <mergeCell ref="A97:B97"/>
    <mergeCell ref="A98:E98"/>
    <mergeCell ref="A100:D100"/>
    <mergeCell ref="E100:F100"/>
    <mergeCell ref="A102:B102"/>
    <mergeCell ref="A104:G104"/>
    <mergeCell ref="A112:B112"/>
    <mergeCell ref="C112:D112"/>
    <mergeCell ref="A114:G114"/>
    <mergeCell ref="A88:B88"/>
    <mergeCell ref="A89:B89"/>
    <mergeCell ref="A90:B90"/>
    <mergeCell ref="A91:B91"/>
    <mergeCell ref="A93:G93"/>
    <mergeCell ref="A92:B92"/>
    <mergeCell ref="A86:G86"/>
    <mergeCell ref="A62:G62"/>
    <mergeCell ref="A64:B64"/>
    <mergeCell ref="A65:B65"/>
    <mergeCell ref="A66:B66"/>
    <mergeCell ref="A68:B68"/>
    <mergeCell ref="A71:B71"/>
    <mergeCell ref="A73:D73"/>
    <mergeCell ref="E73:F73"/>
    <mergeCell ref="A75:G75"/>
    <mergeCell ref="A84:D84"/>
    <mergeCell ref="E84:F84"/>
    <mergeCell ref="A60:B60"/>
    <mergeCell ref="D39:G39"/>
    <mergeCell ref="D40:G40"/>
    <mergeCell ref="D41:G41"/>
    <mergeCell ref="D44:G44"/>
    <mergeCell ref="D45:G45"/>
    <mergeCell ref="A51:B51"/>
    <mergeCell ref="A53:D53"/>
    <mergeCell ref="A55:G55"/>
    <mergeCell ref="A57:B57"/>
    <mergeCell ref="A58:B58"/>
    <mergeCell ref="A59:B59"/>
    <mergeCell ref="D37:G37"/>
    <mergeCell ref="D25:G25"/>
    <mergeCell ref="D26:G26"/>
    <mergeCell ref="D27:G27"/>
    <mergeCell ref="D28:G28"/>
    <mergeCell ref="D29:G29"/>
    <mergeCell ref="D30:G30"/>
    <mergeCell ref="D31:G31"/>
    <mergeCell ref="D33:G33"/>
    <mergeCell ref="D34:G34"/>
    <mergeCell ref="D35:G35"/>
    <mergeCell ref="D36:G36"/>
    <mergeCell ref="D24:G24"/>
    <mergeCell ref="A10:G10"/>
    <mergeCell ref="D12:G12"/>
    <mergeCell ref="D13:G13"/>
    <mergeCell ref="D14:G14"/>
    <mergeCell ref="D15:G15"/>
    <mergeCell ref="D16:G16"/>
    <mergeCell ref="D17:G18"/>
    <mergeCell ref="D19:G19"/>
    <mergeCell ref="D21:G21"/>
    <mergeCell ref="D22:G22"/>
    <mergeCell ref="D23:G23"/>
    <mergeCell ref="A9:D9"/>
    <mergeCell ref="A1:G1"/>
    <mergeCell ref="A3:G3"/>
    <mergeCell ref="B5:C5"/>
    <mergeCell ref="B7:C7"/>
    <mergeCell ref="B8:E8"/>
  </mergeCells>
  <pageMargins left="2.3622047244094486" right="0.15748031496062992" top="0.78740157480314965" bottom="0.78740157480314965" header="0.31496062992125984" footer="0.31496062992125984"/>
  <pageSetup paperSize="9" scale="3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2"/>
  <sheetViews>
    <sheetView tabSelected="1" topLeftCell="A116" workbookViewId="0">
      <selection activeCell="B142" sqref="B142"/>
    </sheetView>
  </sheetViews>
  <sheetFormatPr defaultRowHeight="12.75" x14ac:dyDescent="0.2"/>
  <cols>
    <col min="1" max="1" width="34.85546875" customWidth="1"/>
    <col min="2" max="2" width="16.140625" bestFit="1" customWidth="1"/>
    <col min="3" max="3" width="17.7109375" customWidth="1"/>
    <col min="4" max="4" width="24.42578125" customWidth="1"/>
    <col min="5" max="5" width="16.140625" bestFit="1" customWidth="1"/>
    <col min="6" max="6" width="18.140625" customWidth="1"/>
    <col min="7" max="7" width="13.28515625" customWidth="1"/>
  </cols>
  <sheetData>
    <row r="1" spans="1:7" ht="13.5" thickBot="1" x14ac:dyDescent="0.25">
      <c r="A1" s="185" t="s">
        <v>132</v>
      </c>
      <c r="B1" s="186"/>
      <c r="C1" s="186"/>
      <c r="D1" s="186"/>
      <c r="E1" s="186"/>
      <c r="F1" s="186"/>
      <c r="G1" s="187"/>
    </row>
    <row r="2" spans="1:7" x14ac:dyDescent="0.2">
      <c r="A2" s="25"/>
      <c r="B2" s="25"/>
      <c r="C2" s="25"/>
      <c r="D2" s="25"/>
      <c r="E2" s="25"/>
      <c r="F2" s="25"/>
      <c r="G2" s="25"/>
    </row>
    <row r="3" spans="1:7" x14ac:dyDescent="0.2">
      <c r="A3" s="188" t="s">
        <v>51</v>
      </c>
      <c r="B3" s="188"/>
      <c r="C3" s="188"/>
      <c r="D3" s="188"/>
      <c r="E3" s="188"/>
      <c r="F3" s="188"/>
      <c r="G3" s="188"/>
    </row>
    <row r="4" spans="1:7" x14ac:dyDescent="0.2">
      <c r="A4" s="68"/>
      <c r="B4" s="68"/>
      <c r="C4" s="70"/>
      <c r="D4" s="68"/>
      <c r="E4" s="68"/>
      <c r="F4" s="68"/>
      <c r="G4" s="68"/>
    </row>
    <row r="5" spans="1:7" ht="38.25" x14ac:dyDescent="0.2">
      <c r="A5" s="107" t="s">
        <v>0</v>
      </c>
      <c r="B5" s="133" t="s">
        <v>49</v>
      </c>
      <c r="C5" s="134"/>
      <c r="D5" s="107" t="s">
        <v>117</v>
      </c>
      <c r="E5" s="107" t="s">
        <v>50</v>
      </c>
      <c r="F5" s="107" t="s">
        <v>63</v>
      </c>
      <c r="G5" s="107" t="s">
        <v>50</v>
      </c>
    </row>
    <row r="6" spans="1:7" x14ac:dyDescent="0.2">
      <c r="A6" s="106"/>
      <c r="B6" s="26"/>
      <c r="C6" s="27"/>
      <c r="D6" s="26"/>
      <c r="E6" s="26"/>
      <c r="F6" s="22"/>
      <c r="G6" s="26"/>
    </row>
    <row r="7" spans="1:7" x14ac:dyDescent="0.2">
      <c r="A7" s="106" t="s">
        <v>121</v>
      </c>
      <c r="B7" s="189">
        <v>0</v>
      </c>
      <c r="C7" s="190"/>
      <c r="D7" s="64">
        <v>62</v>
      </c>
      <c r="E7" s="26">
        <f>B7+C7</f>
        <v>0</v>
      </c>
      <c r="F7" s="22">
        <v>1</v>
      </c>
      <c r="G7" s="26">
        <f>E7*F7</f>
        <v>0</v>
      </c>
    </row>
    <row r="8" spans="1:7" x14ac:dyDescent="0.2">
      <c r="A8" s="10" t="s">
        <v>3</v>
      </c>
      <c r="B8" s="191"/>
      <c r="C8" s="192"/>
      <c r="D8" s="192"/>
      <c r="E8" s="193"/>
      <c r="F8" s="107">
        <f>SUM(F6:F7)</f>
        <v>1</v>
      </c>
      <c r="G8" s="11">
        <f>SUM(G6:G7)</f>
        <v>0</v>
      </c>
    </row>
    <row r="9" spans="1:7" x14ac:dyDescent="0.2">
      <c r="A9" s="165"/>
      <c r="B9" s="165"/>
      <c r="C9" s="165"/>
      <c r="D9" s="165"/>
      <c r="E9" s="3"/>
      <c r="F9" s="1" t="s">
        <v>69</v>
      </c>
      <c r="G9" s="1"/>
    </row>
    <row r="10" spans="1:7" x14ac:dyDescent="0.2">
      <c r="A10" s="156" t="s">
        <v>52</v>
      </c>
      <c r="B10" s="156"/>
      <c r="C10" s="156"/>
      <c r="D10" s="156"/>
      <c r="E10" s="156"/>
      <c r="F10" s="156"/>
      <c r="G10" s="156"/>
    </row>
    <row r="11" spans="1:7" x14ac:dyDescent="0.2">
      <c r="A11" s="9"/>
      <c r="B11" s="68"/>
      <c r="C11" s="70"/>
      <c r="D11" s="68"/>
      <c r="E11" s="68"/>
      <c r="F11" s="68"/>
      <c r="G11" s="68"/>
    </row>
    <row r="12" spans="1:7" x14ac:dyDescent="0.2">
      <c r="A12" s="107" t="s">
        <v>4</v>
      </c>
      <c r="B12" s="107" t="s">
        <v>1</v>
      </c>
      <c r="C12" s="113" t="s">
        <v>2</v>
      </c>
      <c r="D12" s="152" t="s">
        <v>5</v>
      </c>
      <c r="E12" s="152"/>
      <c r="F12" s="152"/>
      <c r="G12" s="152"/>
    </row>
    <row r="13" spans="1:7" x14ac:dyDescent="0.2">
      <c r="A13" s="22" t="s">
        <v>6</v>
      </c>
      <c r="B13" s="22">
        <v>0</v>
      </c>
      <c r="C13" s="71">
        <f>$G8*B13/100</f>
        <v>0</v>
      </c>
      <c r="D13" s="139" t="s">
        <v>7</v>
      </c>
      <c r="E13" s="139"/>
      <c r="F13" s="139"/>
      <c r="G13" s="139"/>
    </row>
    <row r="14" spans="1:7" x14ac:dyDescent="0.2">
      <c r="A14" s="22" t="s">
        <v>8</v>
      </c>
      <c r="B14" s="22">
        <v>0</v>
      </c>
      <c r="C14" s="71">
        <f>G8*B14/100</f>
        <v>0</v>
      </c>
      <c r="D14" s="139" t="s">
        <v>9</v>
      </c>
      <c r="E14" s="139"/>
      <c r="F14" s="139"/>
      <c r="G14" s="139"/>
    </row>
    <row r="15" spans="1:7" x14ac:dyDescent="0.2">
      <c r="A15" s="22" t="s">
        <v>10</v>
      </c>
      <c r="B15" s="22">
        <v>8</v>
      </c>
      <c r="C15" s="71">
        <f>G8*B15/100</f>
        <v>0</v>
      </c>
      <c r="D15" s="139" t="s">
        <v>11</v>
      </c>
      <c r="E15" s="139"/>
      <c r="F15" s="139"/>
      <c r="G15" s="139"/>
    </row>
    <row r="16" spans="1:7" x14ac:dyDescent="0.2">
      <c r="A16" s="22" t="s">
        <v>66</v>
      </c>
      <c r="B16" s="22">
        <v>4</v>
      </c>
      <c r="C16" s="71">
        <f>G8*B16/100</f>
        <v>0</v>
      </c>
      <c r="D16" s="184"/>
      <c r="E16" s="139"/>
      <c r="F16" s="139"/>
      <c r="G16" s="139"/>
    </row>
    <row r="17" spans="1:7" x14ac:dyDescent="0.2">
      <c r="A17" s="22" t="s">
        <v>67</v>
      </c>
      <c r="B17" s="22">
        <v>4</v>
      </c>
      <c r="C17" s="71">
        <f>G8*B17/100</f>
        <v>0</v>
      </c>
      <c r="D17" s="175" t="s">
        <v>74</v>
      </c>
      <c r="E17" s="176"/>
      <c r="F17" s="176"/>
      <c r="G17" s="177"/>
    </row>
    <row r="18" spans="1:7" x14ac:dyDescent="0.2">
      <c r="A18" s="22" t="s">
        <v>68</v>
      </c>
      <c r="B18" s="22">
        <v>1</v>
      </c>
      <c r="C18" s="71">
        <f>G8*B18/100</f>
        <v>0</v>
      </c>
      <c r="D18" s="178"/>
      <c r="E18" s="179"/>
      <c r="F18" s="179"/>
      <c r="G18" s="180"/>
    </row>
    <row r="19" spans="1:7" x14ac:dyDescent="0.2">
      <c r="A19" s="112" t="s">
        <v>12</v>
      </c>
      <c r="B19" s="112">
        <f>SUM(B13:B18)</f>
        <v>17</v>
      </c>
      <c r="C19" s="13">
        <f>G8*B19/100</f>
        <v>0</v>
      </c>
      <c r="D19" s="181"/>
      <c r="E19" s="181"/>
      <c r="F19" s="181"/>
      <c r="G19" s="181"/>
    </row>
    <row r="20" spans="1:7" x14ac:dyDescent="0.2">
      <c r="A20" s="9"/>
      <c r="B20" s="68"/>
      <c r="C20" s="70"/>
      <c r="D20" s="68"/>
      <c r="E20" s="68"/>
      <c r="F20" s="68"/>
      <c r="G20" s="68"/>
    </row>
    <row r="21" spans="1:7" x14ac:dyDescent="0.2">
      <c r="A21" s="107" t="s">
        <v>13</v>
      </c>
      <c r="B21" s="107" t="s">
        <v>1</v>
      </c>
      <c r="C21" s="113" t="s">
        <v>2</v>
      </c>
      <c r="D21" s="133" t="s">
        <v>5</v>
      </c>
      <c r="E21" s="182"/>
      <c r="F21" s="182"/>
      <c r="G21" s="134"/>
    </row>
    <row r="22" spans="1:7" x14ac:dyDescent="0.2">
      <c r="A22" s="22" t="s">
        <v>14</v>
      </c>
      <c r="B22" s="22">
        <v>11.11</v>
      </c>
      <c r="C22" s="71">
        <f>G8*B22/100</f>
        <v>0</v>
      </c>
      <c r="D22" s="138" t="s">
        <v>15</v>
      </c>
      <c r="E22" s="138"/>
      <c r="F22" s="138"/>
      <c r="G22" s="138"/>
    </row>
    <row r="23" spans="1:7" x14ac:dyDescent="0.2">
      <c r="A23" s="22" t="s">
        <v>16</v>
      </c>
      <c r="B23" s="22">
        <v>8.33</v>
      </c>
      <c r="C23" s="71">
        <f>G8*B23/100</f>
        <v>0</v>
      </c>
      <c r="D23" s="138" t="s">
        <v>17</v>
      </c>
      <c r="E23" s="138"/>
      <c r="F23" s="138"/>
      <c r="G23" s="138"/>
    </row>
    <row r="24" spans="1:7" x14ac:dyDescent="0.2">
      <c r="A24" s="22" t="s">
        <v>18</v>
      </c>
      <c r="B24" s="22">
        <v>1.94</v>
      </c>
      <c r="C24" s="71">
        <f>G8*B24/100</f>
        <v>0</v>
      </c>
      <c r="D24" s="138" t="s">
        <v>19</v>
      </c>
      <c r="E24" s="138"/>
      <c r="F24" s="138"/>
      <c r="G24" s="138"/>
    </row>
    <row r="25" spans="1:7" x14ac:dyDescent="0.2">
      <c r="A25" s="22" t="s">
        <v>20</v>
      </c>
      <c r="B25" s="22">
        <v>1.39</v>
      </c>
      <c r="C25" s="71">
        <f>G8*B25/100</f>
        <v>0</v>
      </c>
      <c r="D25" s="138" t="s">
        <v>21</v>
      </c>
      <c r="E25" s="138"/>
      <c r="F25" s="138"/>
      <c r="G25" s="138"/>
    </row>
    <row r="26" spans="1:7" x14ac:dyDescent="0.2">
      <c r="A26" s="22" t="s">
        <v>65</v>
      </c>
      <c r="B26" s="22">
        <v>20.93</v>
      </c>
      <c r="C26" s="71">
        <f>G8*B26/100</f>
        <v>0</v>
      </c>
      <c r="D26" s="162" t="s">
        <v>75</v>
      </c>
      <c r="E26" s="183"/>
      <c r="F26" s="183"/>
      <c r="G26" s="163"/>
    </row>
    <row r="27" spans="1:7" x14ac:dyDescent="0.2">
      <c r="A27" s="22" t="s">
        <v>22</v>
      </c>
      <c r="B27" s="22">
        <v>0.28000000000000003</v>
      </c>
      <c r="C27" s="71">
        <f>G8*B27/100</f>
        <v>0</v>
      </c>
      <c r="D27" s="138" t="s">
        <v>23</v>
      </c>
      <c r="E27" s="138"/>
      <c r="F27" s="138"/>
      <c r="G27" s="138"/>
    </row>
    <row r="28" spans="1:7" x14ac:dyDescent="0.2">
      <c r="A28" s="22" t="s">
        <v>24</v>
      </c>
      <c r="B28" s="22">
        <v>0.35</v>
      </c>
      <c r="C28" s="71">
        <f>G8*B28/100</f>
        <v>0</v>
      </c>
      <c r="D28" s="138" t="s">
        <v>25</v>
      </c>
      <c r="E28" s="138"/>
      <c r="F28" s="138"/>
      <c r="G28" s="138"/>
    </row>
    <row r="29" spans="1:7" x14ac:dyDescent="0.2">
      <c r="A29" s="22" t="s">
        <v>26</v>
      </c>
      <c r="B29" s="22">
        <v>0.22</v>
      </c>
      <c r="C29" s="71">
        <f>G8*B29/100</f>
        <v>0</v>
      </c>
      <c r="D29" s="138" t="s">
        <v>27</v>
      </c>
      <c r="E29" s="138"/>
      <c r="F29" s="138"/>
      <c r="G29" s="138"/>
    </row>
    <row r="30" spans="1:7" x14ac:dyDescent="0.2">
      <c r="A30" s="22" t="s">
        <v>28</v>
      </c>
      <c r="B30" s="22">
        <v>0.01</v>
      </c>
      <c r="C30" s="71">
        <f>G8*B30/100</f>
        <v>0</v>
      </c>
      <c r="D30" s="138" t="s">
        <v>29</v>
      </c>
      <c r="E30" s="138"/>
      <c r="F30" s="138"/>
      <c r="G30" s="138"/>
    </row>
    <row r="31" spans="1:7" x14ac:dyDescent="0.2">
      <c r="A31" s="112" t="s">
        <v>30</v>
      </c>
      <c r="B31" s="112">
        <v>47.74</v>
      </c>
      <c r="C31" s="13">
        <f>G8*B31/100</f>
        <v>0</v>
      </c>
      <c r="D31" s="169" t="s">
        <v>31</v>
      </c>
      <c r="E31" s="169"/>
      <c r="F31" s="169"/>
      <c r="G31" s="169"/>
    </row>
    <row r="32" spans="1:7" x14ac:dyDescent="0.2">
      <c r="A32" s="72"/>
      <c r="B32" s="68"/>
      <c r="C32" s="70"/>
      <c r="D32" s="68"/>
      <c r="E32" s="68"/>
      <c r="F32" s="68"/>
      <c r="G32" s="68"/>
    </row>
    <row r="33" spans="1:7" x14ac:dyDescent="0.2">
      <c r="A33" s="107" t="s">
        <v>32</v>
      </c>
      <c r="B33" s="107" t="s">
        <v>1</v>
      </c>
      <c r="C33" s="113" t="s">
        <v>2</v>
      </c>
      <c r="D33" s="152" t="s">
        <v>5</v>
      </c>
      <c r="E33" s="152"/>
      <c r="F33" s="152"/>
      <c r="G33" s="152"/>
    </row>
    <row r="34" spans="1:7" ht="25.5" x14ac:dyDescent="0.2">
      <c r="A34" s="22" t="s">
        <v>33</v>
      </c>
      <c r="B34" s="22">
        <v>4.12</v>
      </c>
      <c r="C34" s="71">
        <f>$G8*B34/100</f>
        <v>0</v>
      </c>
      <c r="D34" s="138" t="s">
        <v>34</v>
      </c>
      <c r="E34" s="138"/>
      <c r="F34" s="138"/>
      <c r="G34" s="138"/>
    </row>
    <row r="35" spans="1:7" x14ac:dyDescent="0.2">
      <c r="A35" s="22" t="s">
        <v>35</v>
      </c>
      <c r="B35" s="22">
        <v>0.08</v>
      </c>
      <c r="C35" s="71">
        <f>G8*B35/100</f>
        <v>0</v>
      </c>
      <c r="D35" s="138" t="s">
        <v>36</v>
      </c>
      <c r="E35" s="138"/>
      <c r="F35" s="138"/>
      <c r="G35" s="138"/>
    </row>
    <row r="36" spans="1:7" x14ac:dyDescent="0.2">
      <c r="A36" s="22" t="s">
        <v>37</v>
      </c>
      <c r="B36" s="22">
        <v>0.66</v>
      </c>
      <c r="C36" s="71">
        <f>G8*B36/100</f>
        <v>0</v>
      </c>
      <c r="D36" s="138" t="s">
        <v>38</v>
      </c>
      <c r="E36" s="138"/>
      <c r="F36" s="138"/>
      <c r="G36" s="138"/>
    </row>
    <row r="37" spans="1:7" x14ac:dyDescent="0.2">
      <c r="A37" s="112" t="s">
        <v>39</v>
      </c>
      <c r="B37" s="112">
        <v>4.8600000000000003</v>
      </c>
      <c r="C37" s="13">
        <f>SUM(C34:C36)</f>
        <v>0</v>
      </c>
      <c r="D37" s="169" t="s">
        <v>40</v>
      </c>
      <c r="E37" s="169"/>
      <c r="F37" s="169"/>
      <c r="G37" s="169"/>
    </row>
    <row r="38" spans="1:7" x14ac:dyDescent="0.2">
      <c r="A38" s="72"/>
      <c r="B38" s="68"/>
      <c r="C38" s="70"/>
      <c r="D38" s="68"/>
      <c r="E38" s="68"/>
      <c r="F38" s="68"/>
      <c r="G38" s="68"/>
    </row>
    <row r="39" spans="1:7" x14ac:dyDescent="0.2">
      <c r="A39" s="107" t="s">
        <v>41</v>
      </c>
      <c r="B39" s="107" t="s">
        <v>1</v>
      </c>
      <c r="C39" s="113" t="s">
        <v>2</v>
      </c>
      <c r="D39" s="152" t="s">
        <v>5</v>
      </c>
      <c r="E39" s="152"/>
      <c r="F39" s="152"/>
      <c r="G39" s="152"/>
    </row>
    <row r="40" spans="1:7" ht="25.5" x14ac:dyDescent="0.2">
      <c r="A40" s="106" t="s">
        <v>42</v>
      </c>
      <c r="B40" s="22">
        <f>B19+B31</f>
        <v>64.740000000000009</v>
      </c>
      <c r="C40" s="71">
        <f>G8*B40/100</f>
        <v>0</v>
      </c>
      <c r="D40" s="170" t="s">
        <v>43</v>
      </c>
      <c r="E40" s="171"/>
      <c r="F40" s="171"/>
      <c r="G40" s="172"/>
    </row>
    <row r="41" spans="1:7" x14ac:dyDescent="0.2">
      <c r="A41" s="112" t="s">
        <v>44</v>
      </c>
      <c r="B41" s="112">
        <f>B40</f>
        <v>64.740000000000009</v>
      </c>
      <c r="C41" s="13">
        <f>G8*B41/100</f>
        <v>0</v>
      </c>
      <c r="D41" s="173"/>
      <c r="E41" s="173"/>
      <c r="F41" s="173"/>
      <c r="G41" s="173"/>
    </row>
    <row r="42" spans="1:7" x14ac:dyDescent="0.2">
      <c r="A42" s="72"/>
      <c r="B42" s="68"/>
      <c r="C42" s="70"/>
      <c r="D42" s="68"/>
      <c r="E42" s="68"/>
      <c r="F42" s="68"/>
      <c r="G42" s="68"/>
    </row>
    <row r="43" spans="1:7" x14ac:dyDescent="0.2">
      <c r="A43" s="72"/>
      <c r="B43" s="68"/>
      <c r="C43" s="70"/>
      <c r="D43" s="68"/>
      <c r="E43" s="68"/>
      <c r="F43" s="68"/>
      <c r="G43" s="68"/>
    </row>
    <row r="44" spans="1:7" ht="25.5" x14ac:dyDescent="0.2">
      <c r="A44" s="12" t="s">
        <v>58</v>
      </c>
      <c r="B44" s="113" t="s">
        <v>1</v>
      </c>
      <c r="C44" s="113" t="s">
        <v>2</v>
      </c>
      <c r="D44" s="174" t="s">
        <v>5</v>
      </c>
      <c r="E44" s="174"/>
      <c r="F44" s="174"/>
      <c r="G44" s="174"/>
    </row>
    <row r="45" spans="1:7" x14ac:dyDescent="0.2">
      <c r="A45" s="114" t="s">
        <v>45</v>
      </c>
      <c r="B45" s="113">
        <f>B37+B41</f>
        <v>69.600000000000009</v>
      </c>
      <c r="C45" s="13">
        <f>G8*B45/100</f>
        <v>0</v>
      </c>
      <c r="D45" s="174" t="s">
        <v>64</v>
      </c>
      <c r="E45" s="174"/>
      <c r="F45" s="174"/>
      <c r="G45" s="174"/>
    </row>
    <row r="46" spans="1:7" x14ac:dyDescent="0.2">
      <c r="A46" s="5"/>
      <c r="B46" s="6"/>
      <c r="C46" s="7"/>
      <c r="D46" s="8"/>
      <c r="E46" s="70"/>
      <c r="F46" s="70"/>
      <c r="G46" s="70"/>
    </row>
    <row r="47" spans="1:7" x14ac:dyDescent="0.2">
      <c r="A47" s="5"/>
      <c r="B47" s="6"/>
      <c r="C47" s="7"/>
      <c r="D47" s="8"/>
      <c r="E47" s="70"/>
      <c r="F47" s="70"/>
      <c r="G47" s="70"/>
    </row>
    <row r="48" spans="1:7" ht="25.5" x14ac:dyDescent="0.2">
      <c r="A48" s="114" t="s">
        <v>60</v>
      </c>
      <c r="B48" s="113">
        <v>100</v>
      </c>
      <c r="C48" s="18">
        <f>G8</f>
        <v>0</v>
      </c>
      <c r="D48" s="8"/>
      <c r="E48" s="70"/>
      <c r="F48" s="70"/>
      <c r="G48" s="70"/>
    </row>
    <row r="49" spans="1:7" x14ac:dyDescent="0.2">
      <c r="A49" s="114" t="s">
        <v>72</v>
      </c>
      <c r="B49" s="113"/>
      <c r="C49" s="20">
        <f>SUM(C45:C48)</f>
        <v>0</v>
      </c>
      <c r="D49" s="8"/>
      <c r="E49" s="70"/>
      <c r="F49" s="70"/>
      <c r="G49" s="70"/>
    </row>
    <row r="50" spans="1:7" ht="13.5" thickBot="1" x14ac:dyDescent="0.25">
      <c r="A50" s="5"/>
      <c r="B50" s="6"/>
      <c r="C50" s="7"/>
      <c r="D50" s="8"/>
      <c r="E50" s="70"/>
      <c r="F50" s="70"/>
      <c r="G50" s="70"/>
    </row>
    <row r="51" spans="1:7" ht="13.5" thickBot="1" x14ac:dyDescent="0.25">
      <c r="A51" s="167" t="s">
        <v>114</v>
      </c>
      <c r="B51" s="168"/>
      <c r="C51" s="65">
        <f>C49/30</f>
        <v>0</v>
      </c>
      <c r="D51" s="8"/>
      <c r="E51" s="70"/>
      <c r="F51" s="70"/>
      <c r="G51" s="70"/>
    </row>
    <row r="52" spans="1:7" ht="13.5" thickBot="1" x14ac:dyDescent="0.25">
      <c r="A52" s="6"/>
      <c r="B52" s="6"/>
      <c r="C52" s="7"/>
      <c r="D52" s="8"/>
      <c r="E52" s="70"/>
      <c r="F52" s="70"/>
      <c r="G52" s="70"/>
    </row>
    <row r="53" spans="1:7" ht="13.5" thickBot="1" x14ac:dyDescent="0.25">
      <c r="A53" s="166" t="s">
        <v>119</v>
      </c>
      <c r="B53" s="166"/>
      <c r="C53" s="166"/>
      <c r="D53" s="166"/>
      <c r="E53" s="66">
        <f>C51</f>
        <v>0</v>
      </c>
      <c r="F53" s="67">
        <f>E53/D7</f>
        <v>0</v>
      </c>
      <c r="G53" s="70"/>
    </row>
    <row r="54" spans="1:7" x14ac:dyDescent="0.2">
      <c r="A54" s="5"/>
      <c r="B54" s="6"/>
      <c r="C54" s="7"/>
      <c r="D54" s="8"/>
      <c r="E54" s="70"/>
      <c r="F54" s="70"/>
      <c r="G54" s="70"/>
    </row>
    <row r="55" spans="1:7" x14ac:dyDescent="0.2">
      <c r="A55" s="156" t="s">
        <v>84</v>
      </c>
      <c r="B55" s="156"/>
      <c r="C55" s="156"/>
      <c r="D55" s="156"/>
      <c r="E55" s="156"/>
      <c r="F55" s="156"/>
      <c r="G55" s="156"/>
    </row>
    <row r="56" spans="1:7" x14ac:dyDescent="0.2">
      <c r="A56" s="68"/>
      <c r="B56" s="68"/>
      <c r="C56" s="70"/>
      <c r="D56" s="68"/>
      <c r="E56" s="68"/>
      <c r="F56" s="68"/>
      <c r="G56" s="68"/>
    </row>
    <row r="57" spans="1:7" ht="25.5" x14ac:dyDescent="0.2">
      <c r="A57" s="153" t="s">
        <v>76</v>
      </c>
      <c r="B57" s="153"/>
      <c r="C57" s="115" t="s">
        <v>77</v>
      </c>
      <c r="D57" s="23" t="s">
        <v>81</v>
      </c>
      <c r="E57" s="115" t="s">
        <v>78</v>
      </c>
      <c r="F57" s="115" t="s">
        <v>79</v>
      </c>
      <c r="G57" s="68"/>
    </row>
    <row r="58" spans="1:7" x14ac:dyDescent="0.2">
      <c r="A58" s="139" t="s">
        <v>134</v>
      </c>
      <c r="B58" s="139"/>
      <c r="C58" s="24" t="s">
        <v>80</v>
      </c>
      <c r="D58" s="73">
        <v>1</v>
      </c>
      <c r="E58" s="74">
        <v>0</v>
      </c>
      <c r="F58" s="74">
        <f>D58*E58</f>
        <v>0</v>
      </c>
      <c r="G58" s="68"/>
    </row>
    <row r="59" spans="1:7" ht="13.5" thickBot="1" x14ac:dyDescent="0.25">
      <c r="A59" s="139" t="s">
        <v>82</v>
      </c>
      <c r="B59" s="139"/>
      <c r="C59" s="24" t="s">
        <v>1</v>
      </c>
      <c r="D59" s="75">
        <v>0.2</v>
      </c>
      <c r="E59" s="74">
        <f>E58*D59</f>
        <v>0</v>
      </c>
      <c r="F59" s="76">
        <f>E59*D59</f>
        <v>0</v>
      </c>
      <c r="G59" s="68"/>
    </row>
    <row r="60" spans="1:7" ht="13.5" thickBot="1" x14ac:dyDescent="0.25">
      <c r="A60" s="155" t="s">
        <v>83</v>
      </c>
      <c r="B60" s="164"/>
      <c r="C60" s="24" t="s">
        <v>115</v>
      </c>
      <c r="D60" s="24">
        <v>200</v>
      </c>
      <c r="E60" s="28">
        <f>F59</f>
        <v>0</v>
      </c>
      <c r="F60" s="29">
        <f>E60/D60</f>
        <v>0</v>
      </c>
      <c r="G60" s="68"/>
    </row>
    <row r="61" spans="1:7" x14ac:dyDescent="0.2">
      <c r="A61" s="5"/>
      <c r="B61" s="6"/>
      <c r="C61" s="7"/>
      <c r="D61" s="8"/>
      <c r="E61" s="70"/>
      <c r="F61" s="70"/>
      <c r="G61" s="70"/>
    </row>
    <row r="62" spans="1:7" x14ac:dyDescent="0.2">
      <c r="A62" s="156" t="s">
        <v>124</v>
      </c>
      <c r="B62" s="156"/>
      <c r="C62" s="156"/>
      <c r="D62" s="156"/>
      <c r="E62" s="156"/>
      <c r="F62" s="156"/>
      <c r="G62" s="156"/>
    </row>
    <row r="63" spans="1:7" x14ac:dyDescent="0.2">
      <c r="A63" s="68"/>
      <c r="B63" s="68"/>
      <c r="C63" s="70"/>
      <c r="D63" s="68"/>
      <c r="E63" s="68"/>
      <c r="F63" s="68"/>
      <c r="G63" s="68"/>
    </row>
    <row r="64" spans="1:7" ht="25.5" x14ac:dyDescent="0.2">
      <c r="A64" s="153" t="s">
        <v>76</v>
      </c>
      <c r="B64" s="153"/>
      <c r="C64" s="115" t="s">
        <v>77</v>
      </c>
      <c r="D64" s="23" t="s">
        <v>81</v>
      </c>
      <c r="E64" s="115" t="s">
        <v>78</v>
      </c>
      <c r="F64" s="115" t="s">
        <v>79</v>
      </c>
      <c r="G64" s="68"/>
    </row>
    <row r="65" spans="1:7" x14ac:dyDescent="0.2">
      <c r="A65" s="139" t="s">
        <v>135</v>
      </c>
      <c r="B65" s="139"/>
      <c r="C65" s="24" t="s">
        <v>86</v>
      </c>
      <c r="D65" s="73">
        <v>1</v>
      </c>
      <c r="E65" s="74">
        <f>E58*1%</f>
        <v>0</v>
      </c>
      <c r="F65" s="74">
        <f>D65*E65</f>
        <v>0</v>
      </c>
      <c r="G65" s="68"/>
    </row>
    <row r="66" spans="1:7" x14ac:dyDescent="0.2">
      <c r="A66" s="139" t="s">
        <v>108</v>
      </c>
      <c r="B66" s="139"/>
      <c r="C66" s="24" t="s">
        <v>86</v>
      </c>
      <c r="D66" s="73">
        <v>1</v>
      </c>
      <c r="E66" s="61">
        <v>0</v>
      </c>
      <c r="F66" s="74">
        <f t="shared" ref="F66:F67" si="0">D66*E66</f>
        <v>0</v>
      </c>
      <c r="G66" s="68"/>
    </row>
    <row r="67" spans="1:7" x14ac:dyDescent="0.2">
      <c r="A67" s="109" t="s">
        <v>122</v>
      </c>
      <c r="B67" s="111"/>
      <c r="C67" s="24" t="s">
        <v>86</v>
      </c>
      <c r="D67" s="73">
        <v>1</v>
      </c>
      <c r="E67" s="61">
        <v>0</v>
      </c>
      <c r="F67" s="74">
        <f t="shared" si="0"/>
        <v>0</v>
      </c>
      <c r="G67" s="68"/>
    </row>
    <row r="68" spans="1:7" x14ac:dyDescent="0.2">
      <c r="A68" s="162" t="s">
        <v>85</v>
      </c>
      <c r="B68" s="163"/>
      <c r="C68" s="24" t="s">
        <v>86</v>
      </c>
      <c r="D68" s="77">
        <v>1</v>
      </c>
      <c r="E68" s="78">
        <v>0</v>
      </c>
      <c r="F68" s="76">
        <f>E68*D68</f>
        <v>0</v>
      </c>
      <c r="G68" s="68"/>
    </row>
    <row r="69" spans="1:7" x14ac:dyDescent="0.2">
      <c r="A69" s="109" t="s">
        <v>125</v>
      </c>
      <c r="B69" s="110"/>
      <c r="C69" s="24" t="s">
        <v>86</v>
      </c>
      <c r="D69" s="77">
        <v>0.5</v>
      </c>
      <c r="E69" s="74">
        <v>0</v>
      </c>
      <c r="F69" s="76">
        <f t="shared" ref="F69:F70" si="1">E69*D69</f>
        <v>0</v>
      </c>
      <c r="G69" s="68"/>
    </row>
    <row r="70" spans="1:7" ht="13.5" thickBot="1" x14ac:dyDescent="0.25">
      <c r="A70" s="109" t="s">
        <v>126</v>
      </c>
      <c r="B70" s="110"/>
      <c r="C70" s="24" t="s">
        <v>86</v>
      </c>
      <c r="D70" s="77">
        <v>2</v>
      </c>
      <c r="E70" s="74">
        <v>0</v>
      </c>
      <c r="F70" s="76">
        <f t="shared" si="1"/>
        <v>0</v>
      </c>
      <c r="G70" s="68"/>
    </row>
    <row r="71" spans="1:7" ht="13.5" thickBot="1" x14ac:dyDescent="0.25">
      <c r="A71" s="155" t="s">
        <v>127</v>
      </c>
      <c r="B71" s="164"/>
      <c r="C71" s="24" t="s">
        <v>115</v>
      </c>
      <c r="D71" s="24">
        <v>200</v>
      </c>
      <c r="E71" s="28">
        <f>SUM(F65:F70)</f>
        <v>0</v>
      </c>
      <c r="F71" s="29">
        <f>E71/D71</f>
        <v>0</v>
      </c>
      <c r="G71" s="68"/>
    </row>
    <row r="72" spans="1:7" ht="13.5" thickBot="1" x14ac:dyDescent="0.25">
      <c r="A72" s="116"/>
      <c r="B72" s="116"/>
      <c r="C72" s="30"/>
      <c r="D72" s="30"/>
      <c r="E72" s="31"/>
      <c r="F72" s="32"/>
      <c r="G72" s="68"/>
    </row>
    <row r="73" spans="1:7" ht="13.5" thickBot="1" x14ac:dyDescent="0.25">
      <c r="A73" s="154" t="s">
        <v>118</v>
      </c>
      <c r="B73" s="154"/>
      <c r="C73" s="154"/>
      <c r="D73" s="155"/>
      <c r="E73" s="146">
        <f>(F60+F71)/D7</f>
        <v>0</v>
      </c>
      <c r="F73" s="147"/>
      <c r="G73" s="68"/>
    </row>
    <row r="74" spans="1:7" x14ac:dyDescent="0.2">
      <c r="A74" s="116"/>
      <c r="B74" s="116"/>
      <c r="C74" s="30"/>
      <c r="D74" s="30"/>
      <c r="E74" s="31"/>
      <c r="F74" s="32"/>
      <c r="G74" s="68"/>
    </row>
    <row r="75" spans="1:7" x14ac:dyDescent="0.2">
      <c r="A75" s="156" t="s">
        <v>87</v>
      </c>
      <c r="B75" s="156"/>
      <c r="C75" s="156"/>
      <c r="D75" s="156"/>
      <c r="E75" s="156"/>
      <c r="F75" s="156"/>
      <c r="G75" s="156"/>
    </row>
    <row r="76" spans="1:7" x14ac:dyDescent="0.2">
      <c r="A76" s="68"/>
      <c r="B76" s="68"/>
      <c r="C76" s="70"/>
      <c r="D76" s="68"/>
      <c r="E76" s="68"/>
      <c r="F76" s="68"/>
      <c r="G76" s="68"/>
    </row>
    <row r="77" spans="1:7" ht="25.5" x14ac:dyDescent="0.2">
      <c r="A77" s="34" t="s">
        <v>88</v>
      </c>
      <c r="B77" s="35" t="s">
        <v>89</v>
      </c>
      <c r="C77" s="40" t="s">
        <v>90</v>
      </c>
      <c r="D77" s="40" t="s">
        <v>123</v>
      </c>
      <c r="E77" s="35" t="s">
        <v>91</v>
      </c>
      <c r="F77" s="60" t="s">
        <v>92</v>
      </c>
      <c r="G77" s="68"/>
    </row>
    <row r="78" spans="1:7" x14ac:dyDescent="0.2">
      <c r="A78" s="36" t="s">
        <v>109</v>
      </c>
      <c r="B78" s="41">
        <v>0</v>
      </c>
      <c r="C78" s="42" t="e">
        <f>B78/F78</f>
        <v>#DIV/0!</v>
      </c>
      <c r="D78" s="37">
        <v>0</v>
      </c>
      <c r="E78" s="125" t="e">
        <f>D78*C78</f>
        <v>#DIV/0!</v>
      </c>
      <c r="F78" s="44">
        <v>0</v>
      </c>
      <c r="G78" s="68"/>
    </row>
    <row r="79" spans="1:7" x14ac:dyDescent="0.2">
      <c r="A79" s="38" t="s">
        <v>97</v>
      </c>
      <c r="B79" s="45"/>
      <c r="C79" s="46">
        <f>B79*F79/5000</f>
        <v>0</v>
      </c>
      <c r="D79" s="39">
        <v>0</v>
      </c>
      <c r="E79" s="125">
        <f>D79*C79</f>
        <v>0</v>
      </c>
      <c r="F79" s="44"/>
      <c r="G79" s="68"/>
    </row>
    <row r="80" spans="1:7" x14ac:dyDescent="0.2">
      <c r="A80" s="38" t="s">
        <v>96</v>
      </c>
      <c r="B80" s="45"/>
      <c r="C80" s="47">
        <f>B80*F80/20000</f>
        <v>0</v>
      </c>
      <c r="D80" s="39">
        <f>D7846</f>
        <v>0</v>
      </c>
      <c r="E80" s="125">
        <f>C80*D80</f>
        <v>0</v>
      </c>
      <c r="F80" s="44">
        <v>0</v>
      </c>
      <c r="G80" s="68"/>
    </row>
    <row r="81" spans="1:7" x14ac:dyDescent="0.2">
      <c r="A81" s="38" t="s">
        <v>95</v>
      </c>
      <c r="B81" s="45"/>
      <c r="C81" s="46">
        <f>B81*F81/20000</f>
        <v>0</v>
      </c>
      <c r="D81" s="39">
        <f>D80</f>
        <v>0</v>
      </c>
      <c r="E81" s="125">
        <f>C81*D81</f>
        <v>0</v>
      </c>
      <c r="F81" s="44">
        <v>0</v>
      </c>
      <c r="G81" s="68"/>
    </row>
    <row r="82" spans="1:7" x14ac:dyDescent="0.2">
      <c r="A82" s="38" t="s">
        <v>93</v>
      </c>
      <c r="B82" s="45"/>
      <c r="C82" s="46">
        <f>B82*F82/10500</f>
        <v>0</v>
      </c>
      <c r="D82" s="39">
        <f>D81</f>
        <v>0</v>
      </c>
      <c r="E82" s="125">
        <f>C82*D82</f>
        <v>0</v>
      </c>
      <c r="F82" s="44">
        <v>0</v>
      </c>
      <c r="G82" s="68"/>
    </row>
    <row r="83" spans="1:7" ht="13.5" thickBot="1" x14ac:dyDescent="0.25">
      <c r="A83" s="48" t="s">
        <v>94</v>
      </c>
      <c r="B83" s="49"/>
      <c r="C83" s="50">
        <f>B83*F83/500</f>
        <v>0</v>
      </c>
      <c r="D83" s="51">
        <f>D82</f>
        <v>0</v>
      </c>
      <c r="E83" s="126">
        <f>D83*C83</f>
        <v>0</v>
      </c>
      <c r="F83" s="53">
        <v>0</v>
      </c>
      <c r="G83" s="68"/>
    </row>
    <row r="84" spans="1:7" ht="13.5" thickBot="1" x14ac:dyDescent="0.25">
      <c r="A84" s="157" t="s">
        <v>116</v>
      </c>
      <c r="B84" s="158"/>
      <c r="C84" s="158"/>
      <c r="D84" s="159"/>
      <c r="E84" s="160" t="e">
        <f>SUM(E78:E83)/D78</f>
        <v>#DIV/0!</v>
      </c>
      <c r="F84" s="161"/>
      <c r="G84" s="68"/>
    </row>
    <row r="85" spans="1:7" x14ac:dyDescent="0.2">
      <c r="A85" s="54"/>
      <c r="B85" s="54"/>
      <c r="C85" s="30"/>
      <c r="D85" s="79"/>
      <c r="E85" s="33"/>
      <c r="F85" s="33"/>
      <c r="G85" s="68"/>
    </row>
    <row r="86" spans="1:7" x14ac:dyDescent="0.2">
      <c r="A86" s="156" t="s">
        <v>98</v>
      </c>
      <c r="B86" s="156"/>
      <c r="C86" s="156"/>
      <c r="D86" s="156"/>
      <c r="E86" s="156"/>
      <c r="F86" s="156"/>
      <c r="G86" s="156"/>
    </row>
    <row r="87" spans="1:7" x14ac:dyDescent="0.2">
      <c r="A87" s="68"/>
      <c r="B87" s="68"/>
      <c r="C87" s="70"/>
      <c r="D87" s="68"/>
      <c r="E87" s="68"/>
      <c r="F87" s="68"/>
      <c r="G87" s="68"/>
    </row>
    <row r="88" spans="1:7" ht="25.5" x14ac:dyDescent="0.2">
      <c r="A88" s="153" t="s">
        <v>76</v>
      </c>
      <c r="B88" s="153"/>
      <c r="C88" s="115" t="s">
        <v>77</v>
      </c>
      <c r="D88" s="23" t="s">
        <v>81</v>
      </c>
      <c r="E88" s="115" t="s">
        <v>78</v>
      </c>
      <c r="F88" s="115" t="s">
        <v>79</v>
      </c>
      <c r="G88" s="68"/>
    </row>
    <row r="89" spans="1:7" x14ac:dyDescent="0.2">
      <c r="A89" s="139" t="s">
        <v>99</v>
      </c>
      <c r="B89" s="139"/>
      <c r="C89" s="24" t="s">
        <v>86</v>
      </c>
      <c r="D89" s="73">
        <v>1</v>
      </c>
      <c r="E89" s="74">
        <f>E58</f>
        <v>0</v>
      </c>
      <c r="F89" s="74">
        <f>D89*E89</f>
        <v>0</v>
      </c>
      <c r="G89" s="68"/>
    </row>
    <row r="90" spans="1:7" ht="13.5" thickBot="1" x14ac:dyDescent="0.25">
      <c r="A90" s="162" t="s">
        <v>111</v>
      </c>
      <c r="B90" s="163"/>
      <c r="C90" s="24" t="s">
        <v>1</v>
      </c>
      <c r="D90" s="69">
        <v>0.02</v>
      </c>
      <c r="E90" s="74">
        <f>F89*D90</f>
        <v>0</v>
      </c>
      <c r="F90" s="76">
        <f>E90/20</f>
        <v>0</v>
      </c>
      <c r="G90" s="68"/>
    </row>
    <row r="91" spans="1:7" ht="13.5" thickBot="1" x14ac:dyDescent="0.25">
      <c r="A91" s="155" t="s">
        <v>100</v>
      </c>
      <c r="B91" s="164"/>
      <c r="C91" s="24" t="s">
        <v>110</v>
      </c>
      <c r="D91" s="62">
        <f>D7</f>
        <v>62</v>
      </c>
      <c r="E91" s="28">
        <f>F90</f>
        <v>0</v>
      </c>
      <c r="F91" s="29">
        <f>E91/D91</f>
        <v>0</v>
      </c>
      <c r="G91" s="68"/>
    </row>
    <row r="92" spans="1:7" x14ac:dyDescent="0.2">
      <c r="A92" s="165"/>
      <c r="B92" s="165"/>
      <c r="C92" s="30"/>
      <c r="D92" s="30"/>
      <c r="E92" s="31"/>
      <c r="F92" s="32"/>
      <c r="G92" s="68"/>
    </row>
    <row r="93" spans="1:7" x14ac:dyDescent="0.2">
      <c r="A93" s="156" t="s">
        <v>103</v>
      </c>
      <c r="B93" s="156"/>
      <c r="C93" s="156"/>
      <c r="D93" s="156"/>
      <c r="E93" s="156"/>
      <c r="F93" s="156"/>
      <c r="G93" s="156"/>
    </row>
    <row r="94" spans="1:7" x14ac:dyDescent="0.2">
      <c r="A94" s="68"/>
      <c r="B94" s="68"/>
      <c r="C94" s="70"/>
      <c r="D94" s="68"/>
      <c r="E94" s="68"/>
      <c r="F94" s="68"/>
      <c r="G94" s="68"/>
    </row>
    <row r="95" spans="1:7" ht="25.5" x14ac:dyDescent="0.2">
      <c r="A95" s="153" t="s">
        <v>76</v>
      </c>
      <c r="B95" s="153"/>
      <c r="C95" s="115" t="s">
        <v>77</v>
      </c>
      <c r="D95" s="23" t="s">
        <v>81</v>
      </c>
      <c r="E95" s="115" t="s">
        <v>78</v>
      </c>
      <c r="F95" s="115" t="s">
        <v>79</v>
      </c>
      <c r="G95" s="68"/>
    </row>
    <row r="96" spans="1:7" x14ac:dyDescent="0.2">
      <c r="A96" s="139" t="s">
        <v>112</v>
      </c>
      <c r="B96" s="139"/>
      <c r="C96" s="24" t="s">
        <v>86</v>
      </c>
      <c r="D96" s="73">
        <v>4</v>
      </c>
      <c r="E96" s="78">
        <v>0</v>
      </c>
      <c r="F96" s="74">
        <f>D96*E96</f>
        <v>0</v>
      </c>
      <c r="G96" s="68"/>
    </row>
    <row r="97" spans="1:7" ht="13.5" thickBot="1" x14ac:dyDescent="0.25">
      <c r="A97" s="140" t="s">
        <v>101</v>
      </c>
      <c r="B97" s="140"/>
      <c r="C97" s="55" t="s">
        <v>102</v>
      </c>
      <c r="D97" s="80">
        <v>40000</v>
      </c>
      <c r="E97" s="76">
        <f>F96</f>
        <v>0</v>
      </c>
      <c r="F97" s="76">
        <f>E97/D97</f>
        <v>0</v>
      </c>
      <c r="G97" s="68"/>
    </row>
    <row r="98" spans="1:7" ht="13.5" thickBot="1" x14ac:dyDescent="0.25">
      <c r="A98" s="141" t="s">
        <v>113</v>
      </c>
      <c r="B98" s="142"/>
      <c r="C98" s="142"/>
      <c r="D98" s="142"/>
      <c r="E98" s="142"/>
      <c r="F98" s="63">
        <f>F97</f>
        <v>0</v>
      </c>
      <c r="G98" s="68"/>
    </row>
    <row r="99" spans="1:7" ht="13.5" thickBot="1" x14ac:dyDescent="0.25">
      <c r="A99" s="116"/>
      <c r="B99" s="116"/>
      <c r="C99" s="30"/>
      <c r="D99" s="30"/>
      <c r="E99" s="31"/>
      <c r="F99" s="32"/>
      <c r="G99" s="68"/>
    </row>
    <row r="100" spans="1:7" ht="13.5" thickBot="1" x14ac:dyDescent="0.25">
      <c r="A100" s="143" t="s">
        <v>120</v>
      </c>
      <c r="B100" s="144"/>
      <c r="C100" s="144"/>
      <c r="D100" s="145"/>
      <c r="E100" s="146" t="e">
        <f>E84+F91+F98</f>
        <v>#DIV/0!</v>
      </c>
      <c r="F100" s="147"/>
      <c r="G100" s="68"/>
    </row>
    <row r="101" spans="1:7" ht="13.5" thickBot="1" x14ac:dyDescent="0.25">
      <c r="A101" s="25"/>
      <c r="B101" s="25"/>
      <c r="C101" s="30"/>
      <c r="D101" s="30"/>
      <c r="E101" s="31"/>
      <c r="F101" s="32"/>
      <c r="G101" s="68"/>
    </row>
    <row r="102" spans="1:7" ht="13.5" thickBot="1" x14ac:dyDescent="0.25">
      <c r="A102" s="143" t="s">
        <v>104</v>
      </c>
      <c r="B102" s="145"/>
      <c r="C102" s="56" t="e">
        <f>E100+E73+F53</f>
        <v>#DIV/0!</v>
      </c>
      <c r="D102" s="30"/>
      <c r="E102" s="31"/>
      <c r="F102" s="32"/>
      <c r="G102" s="68"/>
    </row>
    <row r="103" spans="1:7" x14ac:dyDescent="0.2">
      <c r="A103" s="116"/>
      <c r="B103" s="116"/>
      <c r="C103" s="30"/>
      <c r="D103" s="30"/>
      <c r="E103" s="31"/>
      <c r="F103" s="32"/>
      <c r="G103" s="68"/>
    </row>
    <row r="104" spans="1:7" x14ac:dyDescent="0.2">
      <c r="A104" s="148" t="s">
        <v>73</v>
      </c>
      <c r="B104" s="148"/>
      <c r="C104" s="148"/>
      <c r="D104" s="148"/>
      <c r="E104" s="148"/>
      <c r="F104" s="148"/>
      <c r="G104" s="148"/>
    </row>
    <row r="105" spans="1:7" x14ac:dyDescent="0.2">
      <c r="A105" s="70"/>
      <c r="B105" s="70"/>
      <c r="C105" s="70"/>
      <c r="D105" s="70"/>
      <c r="E105" s="70"/>
      <c r="F105" s="70"/>
      <c r="G105" s="70"/>
    </row>
    <row r="106" spans="1:7" ht="25.5" x14ac:dyDescent="0.2">
      <c r="A106" s="113" t="s">
        <v>46</v>
      </c>
      <c r="B106" s="113" t="s">
        <v>59</v>
      </c>
      <c r="C106" s="113" t="s">
        <v>50</v>
      </c>
      <c r="D106" s="6"/>
      <c r="E106" s="6"/>
      <c r="F106" s="70"/>
      <c r="G106" s="70"/>
    </row>
    <row r="107" spans="1:7" x14ac:dyDescent="0.2">
      <c r="A107" s="106" t="s">
        <v>71</v>
      </c>
      <c r="B107" s="19">
        <v>0.05</v>
      </c>
      <c r="C107" s="27" t="e">
        <f>C102*B107</f>
        <v>#DIV/0!</v>
      </c>
      <c r="D107" s="81"/>
      <c r="E107" s="82"/>
      <c r="F107" s="68"/>
      <c r="G107" s="68"/>
    </row>
    <row r="108" spans="1:7" x14ac:dyDescent="0.2">
      <c r="A108" s="106" t="s">
        <v>70</v>
      </c>
      <c r="B108" s="19">
        <v>0.15</v>
      </c>
      <c r="C108" s="27" t="e">
        <f>C102*B108</f>
        <v>#DIV/0!</v>
      </c>
      <c r="D108" s="81"/>
      <c r="E108" s="82"/>
      <c r="F108" s="68"/>
      <c r="G108" s="68"/>
    </row>
    <row r="109" spans="1:7" x14ac:dyDescent="0.2">
      <c r="A109" s="108" t="s">
        <v>53</v>
      </c>
      <c r="B109" s="21">
        <f>B107+B108</f>
        <v>0.2</v>
      </c>
      <c r="C109" s="14" t="e">
        <f>C107+C108</f>
        <v>#DIV/0!</v>
      </c>
      <c r="D109" s="57"/>
      <c r="E109" s="58"/>
      <c r="F109" s="1"/>
      <c r="G109" s="1"/>
    </row>
    <row r="110" spans="1:7" x14ac:dyDescent="0.2">
      <c r="A110" s="9"/>
      <c r="B110" s="68"/>
      <c r="C110" s="70"/>
      <c r="D110" s="68"/>
      <c r="E110" s="68"/>
      <c r="F110" s="68"/>
      <c r="G110" s="68"/>
    </row>
    <row r="111" spans="1:7" ht="13.5" thickBot="1" x14ac:dyDescent="0.25">
      <c r="A111" s="9"/>
      <c r="B111" s="68"/>
      <c r="C111" s="70"/>
      <c r="D111" s="68"/>
      <c r="E111" s="68"/>
      <c r="F111" s="68"/>
      <c r="G111" s="68"/>
    </row>
    <row r="112" spans="1:7" ht="13.5" thickBot="1" x14ac:dyDescent="0.25">
      <c r="A112" s="143" t="s">
        <v>105</v>
      </c>
      <c r="B112" s="145"/>
      <c r="C112" s="149" t="e">
        <f>C102+C109</f>
        <v>#DIV/0!</v>
      </c>
      <c r="D112" s="150"/>
      <c r="E112" s="68"/>
      <c r="F112" s="68"/>
      <c r="G112" s="68"/>
    </row>
    <row r="113" spans="1:7" x14ac:dyDescent="0.2">
      <c r="A113" s="9"/>
      <c r="B113" s="68"/>
      <c r="C113" s="70"/>
      <c r="D113" s="68"/>
      <c r="E113" s="68"/>
      <c r="F113" s="68"/>
      <c r="G113" s="68"/>
    </row>
    <row r="114" spans="1:7" x14ac:dyDescent="0.2">
      <c r="A114" s="151" t="s">
        <v>55</v>
      </c>
      <c r="B114" s="151"/>
      <c r="C114" s="151"/>
      <c r="D114" s="151"/>
      <c r="E114" s="151"/>
      <c r="F114" s="151"/>
      <c r="G114" s="151"/>
    </row>
    <row r="115" spans="1:7" x14ac:dyDescent="0.2">
      <c r="A115" s="9"/>
      <c r="B115" s="68"/>
      <c r="C115" s="70"/>
      <c r="D115" s="68"/>
      <c r="E115" s="68"/>
      <c r="F115" s="68"/>
      <c r="G115" s="68"/>
    </row>
    <row r="116" spans="1:7" x14ac:dyDescent="0.2">
      <c r="A116" s="107" t="s">
        <v>54</v>
      </c>
      <c r="B116" s="107" t="s">
        <v>1</v>
      </c>
      <c r="C116" s="113" t="s">
        <v>2</v>
      </c>
      <c r="D116" s="152" t="s">
        <v>5</v>
      </c>
      <c r="E116" s="152"/>
      <c r="F116" s="152"/>
      <c r="G116" s="68"/>
    </row>
    <row r="117" spans="1:7" x14ac:dyDescent="0.2">
      <c r="A117" s="24" t="s">
        <v>129</v>
      </c>
      <c r="B117" s="83">
        <v>0</v>
      </c>
      <c r="C117" s="71" t="e">
        <f>C112*B117</f>
        <v>#DIV/0!</v>
      </c>
      <c r="D117" s="138" t="s">
        <v>138</v>
      </c>
      <c r="E117" s="138"/>
      <c r="F117" s="138"/>
      <c r="G117" s="68"/>
    </row>
    <row r="118" spans="1:7" x14ac:dyDescent="0.2">
      <c r="A118" s="16" t="s">
        <v>56</v>
      </c>
      <c r="B118" s="59">
        <f>SUM(B117:B117)</f>
        <v>0</v>
      </c>
      <c r="C118" s="17" t="e">
        <f>SUM(C117:C117)</f>
        <v>#DIV/0!</v>
      </c>
      <c r="D118" s="130" t="s">
        <v>47</v>
      </c>
      <c r="E118" s="131"/>
      <c r="F118" s="132"/>
      <c r="G118" s="1"/>
    </row>
    <row r="119" spans="1:7" x14ac:dyDescent="0.2">
      <c r="A119" s="68"/>
      <c r="B119" s="68"/>
      <c r="C119" s="70"/>
      <c r="D119" s="68"/>
      <c r="E119" s="68"/>
      <c r="F119" s="68"/>
      <c r="G119" s="68"/>
    </row>
    <row r="120" spans="1:7" x14ac:dyDescent="0.2">
      <c r="A120" s="68"/>
      <c r="B120" s="68"/>
      <c r="C120" s="70"/>
      <c r="D120" s="68"/>
      <c r="E120" s="68"/>
      <c r="F120" s="68"/>
      <c r="G120" s="68"/>
    </row>
    <row r="121" spans="1:7" x14ac:dyDescent="0.2">
      <c r="A121" s="107" t="s">
        <v>48</v>
      </c>
      <c r="B121" s="107" t="s">
        <v>2</v>
      </c>
      <c r="C121" s="152"/>
      <c r="D121" s="152"/>
      <c r="E121" s="68"/>
      <c r="F121" s="68"/>
      <c r="G121" s="68"/>
    </row>
    <row r="122" spans="1:7" x14ac:dyDescent="0.2">
      <c r="A122" s="135"/>
      <c r="B122" s="11">
        <f>F53</f>
        <v>0</v>
      </c>
      <c r="C122" s="152" t="s">
        <v>106</v>
      </c>
      <c r="D122" s="152"/>
      <c r="E122" s="68"/>
      <c r="F122" s="68"/>
      <c r="G122" s="68"/>
    </row>
    <row r="123" spans="1:7" x14ac:dyDescent="0.2">
      <c r="A123" s="136"/>
      <c r="B123" s="11" t="e">
        <f>E100+E73</f>
        <v>#DIV/0!</v>
      </c>
      <c r="C123" s="133" t="s">
        <v>107</v>
      </c>
      <c r="D123" s="134"/>
      <c r="E123" s="68"/>
      <c r="F123" s="68"/>
      <c r="G123" s="68"/>
    </row>
    <row r="124" spans="1:7" x14ac:dyDescent="0.2">
      <c r="A124" s="136"/>
      <c r="B124" s="11" t="e">
        <f>C118</f>
        <v>#DIV/0!</v>
      </c>
      <c r="C124" s="152" t="s">
        <v>130</v>
      </c>
      <c r="D124" s="152"/>
      <c r="E124" s="68"/>
      <c r="F124" s="68"/>
      <c r="G124" s="68"/>
    </row>
    <row r="125" spans="1:7" x14ac:dyDescent="0.2">
      <c r="A125" s="136"/>
      <c r="B125" s="11" t="e">
        <f>C109</f>
        <v>#DIV/0!</v>
      </c>
      <c r="C125" s="133" t="s">
        <v>128</v>
      </c>
      <c r="D125" s="134"/>
      <c r="E125" s="68"/>
      <c r="F125" s="68"/>
      <c r="G125" s="68"/>
    </row>
    <row r="126" spans="1:7" x14ac:dyDescent="0.2">
      <c r="A126" s="137"/>
      <c r="B126" s="11" t="e">
        <f>SUM(B122:B125)</f>
        <v>#DIV/0!</v>
      </c>
      <c r="C126" s="152" t="s">
        <v>57</v>
      </c>
      <c r="D126" s="152"/>
      <c r="E126" s="68"/>
      <c r="F126" s="68"/>
      <c r="G126" s="68"/>
    </row>
    <row r="127" spans="1:7" x14ac:dyDescent="0.2">
      <c r="A127" s="9"/>
      <c r="B127" s="68"/>
      <c r="C127" s="70"/>
      <c r="D127" s="68"/>
      <c r="E127" s="68"/>
      <c r="F127" s="68"/>
      <c r="G127" s="68"/>
    </row>
    <row r="128" spans="1:7" x14ac:dyDescent="0.2">
      <c r="A128" s="107" t="s">
        <v>133</v>
      </c>
      <c r="B128" s="107"/>
      <c r="C128" s="113"/>
      <c r="D128" s="68"/>
      <c r="E128" s="68"/>
      <c r="F128" s="68"/>
      <c r="G128" s="68"/>
    </row>
    <row r="129" spans="1:7" x14ac:dyDescent="0.2">
      <c r="A129" s="11" t="e">
        <f>B126</f>
        <v>#DIV/0!</v>
      </c>
      <c r="B129" s="107"/>
      <c r="C129" s="15"/>
      <c r="D129" s="68"/>
      <c r="E129" s="68"/>
      <c r="F129" s="68"/>
      <c r="G129" s="68"/>
    </row>
    <row r="130" spans="1:7" x14ac:dyDescent="0.2">
      <c r="A130" s="68"/>
      <c r="B130" s="68"/>
      <c r="C130" s="70"/>
      <c r="D130" s="68"/>
      <c r="E130" s="68"/>
      <c r="F130" s="68"/>
      <c r="G130" s="84"/>
    </row>
    <row r="131" spans="1:7" x14ac:dyDescent="0.2">
      <c r="A131" s="127" t="s">
        <v>61</v>
      </c>
      <c r="B131" s="128"/>
      <c r="C131" s="128"/>
      <c r="D131" s="129"/>
      <c r="E131" s="68"/>
      <c r="F131" s="68"/>
      <c r="G131" s="68"/>
    </row>
    <row r="132" spans="1:7" x14ac:dyDescent="0.2">
      <c r="A132" s="127" t="s">
        <v>62</v>
      </c>
      <c r="B132" s="128"/>
      <c r="C132" s="128"/>
      <c r="D132" s="129"/>
      <c r="E132" s="68"/>
      <c r="F132" s="68"/>
      <c r="G132" s="68"/>
    </row>
  </sheetData>
  <mergeCells count="83">
    <mergeCell ref="A131:D131"/>
    <mergeCell ref="A132:D132"/>
    <mergeCell ref="D117:F117"/>
    <mergeCell ref="D118:F118"/>
    <mergeCell ref="C121:D121"/>
    <mergeCell ref="A122:A126"/>
    <mergeCell ref="C122:D122"/>
    <mergeCell ref="C123:D123"/>
    <mergeCell ref="C124:D124"/>
    <mergeCell ref="C125:D125"/>
    <mergeCell ref="C126:D126"/>
    <mergeCell ref="D116:F116"/>
    <mergeCell ref="A95:B95"/>
    <mergeCell ref="A96:B96"/>
    <mergeCell ref="A97:B97"/>
    <mergeCell ref="A98:E98"/>
    <mergeCell ref="A100:D100"/>
    <mergeCell ref="E100:F100"/>
    <mergeCell ref="A102:B102"/>
    <mergeCell ref="A104:G104"/>
    <mergeCell ref="A112:B112"/>
    <mergeCell ref="C112:D112"/>
    <mergeCell ref="A114:G114"/>
    <mergeCell ref="A93:G93"/>
    <mergeCell ref="A73:D73"/>
    <mergeCell ref="E73:F73"/>
    <mergeCell ref="A75:G75"/>
    <mergeCell ref="A84:D84"/>
    <mergeCell ref="E84:F84"/>
    <mergeCell ref="A86:G86"/>
    <mergeCell ref="A88:B88"/>
    <mergeCell ref="A89:B89"/>
    <mergeCell ref="A90:B90"/>
    <mergeCell ref="A91:B91"/>
    <mergeCell ref="A92:B92"/>
    <mergeCell ref="A71:B71"/>
    <mergeCell ref="A53:D53"/>
    <mergeCell ref="A55:G55"/>
    <mergeCell ref="A57:B57"/>
    <mergeCell ref="A58:B58"/>
    <mergeCell ref="A59:B59"/>
    <mergeCell ref="A60:B60"/>
    <mergeCell ref="A62:G62"/>
    <mergeCell ref="A64:B64"/>
    <mergeCell ref="A65:B65"/>
    <mergeCell ref="A66:B66"/>
    <mergeCell ref="A68:B68"/>
    <mergeCell ref="A51:B51"/>
    <mergeCell ref="D31:G31"/>
    <mergeCell ref="D33:G33"/>
    <mergeCell ref="D34:G34"/>
    <mergeCell ref="D35:G35"/>
    <mergeCell ref="D36:G36"/>
    <mergeCell ref="D37:G37"/>
    <mergeCell ref="D39:G39"/>
    <mergeCell ref="D40:G40"/>
    <mergeCell ref="D41:G41"/>
    <mergeCell ref="D44:G44"/>
    <mergeCell ref="D45:G45"/>
    <mergeCell ref="D30:G30"/>
    <mergeCell ref="D17:G18"/>
    <mergeCell ref="D19:G19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16:G16"/>
    <mergeCell ref="A1:G1"/>
    <mergeCell ref="A3:G3"/>
    <mergeCell ref="B5:C5"/>
    <mergeCell ref="B7:C7"/>
    <mergeCell ref="B8:E8"/>
    <mergeCell ref="A9:D9"/>
    <mergeCell ref="A10:G10"/>
    <mergeCell ref="D12:G12"/>
    <mergeCell ref="D13:G13"/>
    <mergeCell ref="D14:G14"/>
    <mergeCell ref="D15:G15"/>
  </mergeCells>
  <pageMargins left="2.3622047244094491" right="0.15748031496062992" top="0.78740157480314965" bottom="0.78740157480314965" header="0.31496062992125984" footer="0.31496062992125984"/>
  <pageSetup paperSize="9" scale="4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workbookViewId="0">
      <selection activeCell="G24" sqref="G23:G24"/>
    </sheetView>
  </sheetViews>
  <sheetFormatPr defaultRowHeight="15" x14ac:dyDescent="0.25"/>
  <cols>
    <col min="1" max="1" width="5.28515625" style="119" bestFit="1" customWidth="1"/>
    <col min="2" max="2" width="19.85546875" style="119" customWidth="1"/>
    <col min="3" max="3" width="9.7109375" style="119" bestFit="1" customWidth="1"/>
    <col min="4" max="4" width="9.140625" style="119"/>
    <col min="5" max="5" width="17.28515625" style="120" bestFit="1" customWidth="1"/>
    <col min="6" max="6" width="23.85546875" style="119" bestFit="1" customWidth="1"/>
    <col min="7" max="7" width="12.28515625" style="119" bestFit="1" customWidth="1"/>
    <col min="8" max="9" width="9.140625" style="119"/>
    <col min="10" max="10" width="14.85546875" style="119" bestFit="1" customWidth="1"/>
    <col min="11" max="16384" width="9.140625" style="119"/>
  </cols>
  <sheetData>
    <row r="1" spans="1:10" x14ac:dyDescent="0.25">
      <c r="A1" s="124" t="s">
        <v>157</v>
      </c>
      <c r="B1" s="124" t="s">
        <v>156</v>
      </c>
      <c r="C1" s="124" t="s">
        <v>155</v>
      </c>
      <c r="D1" s="124" t="s">
        <v>154</v>
      </c>
      <c r="E1" s="123" t="s">
        <v>153</v>
      </c>
      <c r="F1" s="123" t="s">
        <v>152</v>
      </c>
      <c r="G1" s="123" t="s">
        <v>151</v>
      </c>
      <c r="H1" s="122" t="s">
        <v>150</v>
      </c>
      <c r="J1" s="119" t="s">
        <v>149</v>
      </c>
    </row>
    <row r="2" spans="1:10" x14ac:dyDescent="0.25">
      <c r="A2" s="124">
        <v>1</v>
      </c>
      <c r="B2" s="124" t="s">
        <v>148</v>
      </c>
      <c r="C2" s="124">
        <v>46</v>
      </c>
      <c r="D2" s="124" t="s">
        <v>141</v>
      </c>
      <c r="E2" s="123">
        <v>4.8899999999999997</v>
      </c>
      <c r="F2" s="123">
        <f>'01 - KOMBI - LAJEADO OK'!A129</f>
        <v>4.2344520548074547</v>
      </c>
      <c r="G2" s="123">
        <f t="shared" ref="G2:G9" si="0">F2-E2</f>
        <v>-0.655547945192545</v>
      </c>
      <c r="H2" s="122">
        <f t="shared" ref="H2:H9" si="1">(F2-E2)/E2</f>
        <v>-0.13405888449745298</v>
      </c>
      <c r="J2" s="121">
        <f>F2*C2*20</f>
        <v>3895.6958904228582</v>
      </c>
    </row>
    <row r="3" spans="1:10" x14ac:dyDescent="0.25">
      <c r="A3" s="124">
        <v>2</v>
      </c>
      <c r="B3" s="124" t="s">
        <v>147</v>
      </c>
      <c r="C3" s="124">
        <v>33</v>
      </c>
      <c r="D3" s="124" t="s">
        <v>141</v>
      </c>
      <c r="E3" s="123">
        <v>5.99</v>
      </c>
      <c r="F3" s="123">
        <f>'02 - KOMBI - PINHO DE CIMA OK'!A129</f>
        <v>5.4834523222857152</v>
      </c>
      <c r="G3" s="123">
        <f t="shared" si="0"/>
        <v>-0.50654767771428499</v>
      </c>
      <c r="H3" s="122">
        <f t="shared" si="1"/>
        <v>-8.4565555544955762E-2</v>
      </c>
      <c r="J3" s="121">
        <f t="shared" ref="J3:J9" si="2">F3*C3*20</f>
        <v>3619.0785327085723</v>
      </c>
    </row>
    <row r="4" spans="1:10" x14ac:dyDescent="0.25">
      <c r="A4" s="124">
        <v>3</v>
      </c>
      <c r="B4" s="124" t="s">
        <v>146</v>
      </c>
      <c r="C4" s="124">
        <v>91</v>
      </c>
      <c r="D4" s="124" t="s">
        <v>145</v>
      </c>
      <c r="E4" s="123">
        <v>4.2699999999999996</v>
      </c>
      <c r="F4" s="123" t="e">
        <f>#REF!</f>
        <v>#REF!</v>
      </c>
      <c r="G4" s="123" t="e">
        <f t="shared" si="0"/>
        <v>#REF!</v>
      </c>
      <c r="H4" s="122" t="e">
        <f t="shared" si="1"/>
        <v>#REF!</v>
      </c>
      <c r="J4" s="121" t="e">
        <f t="shared" si="2"/>
        <v>#REF!</v>
      </c>
    </row>
    <row r="5" spans="1:10" x14ac:dyDescent="0.25">
      <c r="A5" s="124">
        <v>4</v>
      </c>
      <c r="B5" s="124" t="s">
        <v>143</v>
      </c>
      <c r="C5" s="124">
        <v>96</v>
      </c>
      <c r="D5" s="124" t="s">
        <v>145</v>
      </c>
      <c r="E5" s="123">
        <v>4.9400000000000004</v>
      </c>
      <c r="F5" s="123" t="e">
        <f>#REF!</f>
        <v>#REF!</v>
      </c>
      <c r="G5" s="123" t="e">
        <f t="shared" si="0"/>
        <v>#REF!</v>
      </c>
      <c r="H5" s="122" t="e">
        <f t="shared" si="1"/>
        <v>#REF!</v>
      </c>
      <c r="J5" s="121" t="e">
        <f t="shared" si="2"/>
        <v>#REF!</v>
      </c>
    </row>
    <row r="6" spans="1:10" x14ac:dyDescent="0.25">
      <c r="A6" s="124">
        <v>5</v>
      </c>
      <c r="B6" s="124" t="s">
        <v>144</v>
      </c>
      <c r="C6" s="124">
        <v>57</v>
      </c>
      <c r="D6" s="124" t="s">
        <v>139</v>
      </c>
      <c r="E6" s="123">
        <v>5.57</v>
      </c>
      <c r="F6" s="123" t="e">
        <f>#REF!</f>
        <v>#REF!</v>
      </c>
      <c r="G6" s="123" t="e">
        <f t="shared" si="0"/>
        <v>#REF!</v>
      </c>
      <c r="H6" s="122" t="e">
        <f t="shared" si="1"/>
        <v>#REF!</v>
      </c>
      <c r="J6" s="121" t="e">
        <f t="shared" si="2"/>
        <v>#REF!</v>
      </c>
    </row>
    <row r="7" spans="1:10" x14ac:dyDescent="0.25">
      <c r="A7" s="124">
        <v>6</v>
      </c>
      <c r="B7" s="124" t="s">
        <v>143</v>
      </c>
      <c r="C7" s="124">
        <v>92</v>
      </c>
      <c r="D7" s="124" t="s">
        <v>139</v>
      </c>
      <c r="E7" s="123">
        <v>4.32</v>
      </c>
      <c r="F7" s="123" t="e">
        <f>#REF!</f>
        <v>#REF!</v>
      </c>
      <c r="G7" s="123" t="e">
        <f t="shared" si="0"/>
        <v>#REF!</v>
      </c>
      <c r="H7" s="122" t="e">
        <f t="shared" si="1"/>
        <v>#REF!</v>
      </c>
      <c r="J7" s="121" t="e">
        <f t="shared" si="2"/>
        <v>#REF!</v>
      </c>
    </row>
    <row r="8" spans="1:10" x14ac:dyDescent="0.25">
      <c r="A8" s="124">
        <v>7</v>
      </c>
      <c r="B8" s="124" t="s">
        <v>142</v>
      </c>
      <c r="C8" s="124">
        <v>62</v>
      </c>
      <c r="D8" s="124" t="s">
        <v>141</v>
      </c>
      <c r="E8" s="123">
        <v>4.1399999999999997</v>
      </c>
      <c r="F8" s="123" t="e">
        <f>'Planilha de Custos Item 7'!A129</f>
        <v>#DIV/0!</v>
      </c>
      <c r="G8" s="123" t="e">
        <f t="shared" si="0"/>
        <v>#DIV/0!</v>
      </c>
      <c r="H8" s="122" t="e">
        <f t="shared" si="1"/>
        <v>#DIV/0!</v>
      </c>
      <c r="J8" s="121" t="e">
        <f t="shared" si="2"/>
        <v>#DIV/0!</v>
      </c>
    </row>
    <row r="9" spans="1:10" x14ac:dyDescent="0.25">
      <c r="A9" s="124">
        <v>8</v>
      </c>
      <c r="B9" s="124" t="s">
        <v>140</v>
      </c>
      <c r="C9" s="124">
        <v>52</v>
      </c>
      <c r="D9" s="124" t="s">
        <v>139</v>
      </c>
      <c r="E9" s="123">
        <v>5.86</v>
      </c>
      <c r="F9" s="123" t="e">
        <f>#REF!</f>
        <v>#REF!</v>
      </c>
      <c r="G9" s="123" t="e">
        <f t="shared" si="0"/>
        <v>#REF!</v>
      </c>
      <c r="H9" s="122" t="e">
        <f t="shared" si="1"/>
        <v>#REF!</v>
      </c>
      <c r="J9" s="121" t="e">
        <f t="shared" si="2"/>
        <v>#REF!</v>
      </c>
    </row>
  </sheetData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01 - KOMBI - LAJEADO OK</vt:lpstr>
      <vt:lpstr>02 - KOMBI - PINHO DE CIMA OK</vt:lpstr>
      <vt:lpstr>Planilha de Custos Item 7</vt:lpstr>
      <vt:lpstr>Plan1</vt:lpstr>
      <vt:lpstr>'02 - KOMBI - PINHO DE CIMA OK'!Area_de_impressao</vt:lpstr>
      <vt:lpstr>Plan1!Area_de_impressao</vt:lpstr>
      <vt:lpstr>'Planilha de Custos Item 7'!Area_de_impressao</vt:lpstr>
    </vt:vector>
  </TitlesOfParts>
  <Company>PMI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Prefeitura Cruz Machado</cp:lastModifiedBy>
  <cp:lastPrinted>2018-07-03T16:49:21Z</cp:lastPrinted>
  <dcterms:created xsi:type="dcterms:W3CDTF">2008-05-30T18:30:59Z</dcterms:created>
  <dcterms:modified xsi:type="dcterms:W3CDTF">2018-07-12T14:34:42Z</dcterms:modified>
</cp:coreProperties>
</file>