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lote 2" sheetId="4" r:id="rId1"/>
  </sheets>
  <calcPr calcId="125725"/>
</workbook>
</file>

<file path=xl/calcChain.xml><?xml version="1.0" encoding="utf-8"?>
<calcChain xmlns="http://schemas.openxmlformats.org/spreadsheetml/2006/main">
  <c r="C97" i="4"/>
  <c r="E73"/>
  <c r="B137" l="1"/>
  <c r="C75"/>
  <c r="F91"/>
  <c r="E84"/>
  <c r="F84" s="1"/>
  <c r="C78"/>
  <c r="C77"/>
  <c r="C76"/>
  <c r="D74"/>
  <c r="D75" s="1"/>
  <c r="C74"/>
  <c r="F67"/>
  <c r="F66"/>
  <c r="E65"/>
  <c r="F65" s="1"/>
  <c r="F58"/>
  <c r="F59" s="1"/>
  <c r="E60" s="1"/>
  <c r="F60" s="1"/>
  <c r="E75" l="1"/>
  <c r="E68"/>
  <c r="F68" s="1"/>
  <c r="E85"/>
  <c r="F85" s="1"/>
  <c r="E86" s="1"/>
  <c r="F86" s="1"/>
  <c r="F92"/>
  <c r="D76"/>
  <c r="D77" s="1"/>
  <c r="D78" s="1"/>
  <c r="E78" s="1"/>
  <c r="E74"/>
  <c r="E76" l="1"/>
  <c r="E77"/>
  <c r="E79" l="1"/>
  <c r="C95" s="1"/>
  <c r="B138" s="1"/>
  <c r="E8" l="1"/>
  <c r="G8" s="1"/>
  <c r="E130"/>
  <c r="E126"/>
  <c r="E127"/>
  <c r="E128"/>
  <c r="E129"/>
  <c r="E131"/>
  <c r="E125"/>
  <c r="E7"/>
  <c r="G7" s="1"/>
  <c r="E9"/>
  <c r="G9" s="1"/>
  <c r="F10"/>
  <c r="E6"/>
  <c r="G6" s="1"/>
  <c r="B23"/>
  <c r="B44" s="1"/>
  <c r="B45" s="1"/>
  <c r="B49" s="1"/>
  <c r="B120"/>
  <c r="B105"/>
  <c r="E132" l="1"/>
  <c r="E133" s="1"/>
  <c r="G10"/>
  <c r="B141" l="1"/>
  <c r="C30"/>
  <c r="C35"/>
  <c r="C39"/>
  <c r="C52"/>
  <c r="C22"/>
  <c r="C26"/>
  <c r="C34"/>
  <c r="C49"/>
  <c r="C53" s="1"/>
  <c r="B136"/>
  <c r="C45"/>
  <c r="C23"/>
  <c r="C21"/>
  <c r="C20"/>
  <c r="C32"/>
  <c r="C29"/>
  <c r="C15"/>
  <c r="C18"/>
  <c r="C28"/>
  <c r="C31"/>
  <c r="C44"/>
  <c r="C16"/>
  <c r="C27"/>
  <c r="C17"/>
  <c r="C40"/>
  <c r="C19"/>
  <c r="C33"/>
  <c r="C38"/>
  <c r="C103" l="1"/>
  <c r="C104"/>
  <c r="C41"/>
  <c r="C105" l="1"/>
  <c r="B139" l="1"/>
  <c r="C108"/>
  <c r="C110" s="1"/>
  <c r="C116" s="1"/>
  <c r="C120" l="1"/>
  <c r="B140" s="1"/>
  <c r="B142" s="1"/>
  <c r="A145" s="1"/>
  <c r="C145" s="1"/>
  <c r="C118"/>
  <c r="C117"/>
  <c r="C119"/>
  <c r="C115"/>
</calcChain>
</file>

<file path=xl/sharedStrings.xml><?xml version="1.0" encoding="utf-8"?>
<sst xmlns="http://schemas.openxmlformats.org/spreadsheetml/2006/main" count="216" uniqueCount="162">
  <si>
    <t>REMUNERAÇÃO</t>
  </si>
  <si>
    <t>%</t>
  </si>
  <si>
    <t>VALOR</t>
  </si>
  <si>
    <t>TOTAL DA REMUNERAÇÃO</t>
  </si>
  <si>
    <t>Grupo A</t>
  </si>
  <si>
    <t>OBSERVAÇÕES FUNDAMENTO LEGAL /MEMÓRIA DE CÁLCULO</t>
  </si>
  <si>
    <t>INSS</t>
  </si>
  <si>
    <t xml:space="preserve">Fundamento Legal: art. 22,  inciso I, da Lei 8.212/91. </t>
  </si>
  <si>
    <t>Seguro Acidente de Trabalho</t>
  </si>
  <si>
    <t>Fundamento Legal: Art. 22, inciso II,  da Lei 8.212/91 e Decreto nº 6.042/07 anexo V</t>
  </si>
  <si>
    <t>FGTS</t>
  </si>
  <si>
    <t>Fundamento Legal: Art. 15 da Lei. 8036/90 e art 7º, inciso III, da CF/88.</t>
  </si>
  <si>
    <t>TOTAL DO GRUPO A</t>
  </si>
  <si>
    <t>Grupo B</t>
  </si>
  <si>
    <t>Férias</t>
  </si>
  <si>
    <t xml:space="preserve">A Constituição Federal no Art. 7º inciso XVII, dispõe que é direito do trabalhador o "gozo de férias anuais remuneradas com, pelo menos, um terço a mais do que o salário normal". </t>
  </si>
  <si>
    <t>13º Salário</t>
  </si>
  <si>
    <t>A constituição Federal no Art.  7º inciso XIII, prevê o décimo terceiro salário com base na remuneração integral</t>
  </si>
  <si>
    <t>Aviso Prévio Trabalhado</t>
  </si>
  <si>
    <t xml:space="preserve">O art. 487 da CLT e o art. 7º, inciso XXI, da Constituição Federal de 1988, prevêem o aviso prévio de, no mínimo 30 dias. O aviso permite ao empregado ausentar-se duas horas diárias durante o mês, ou sete dias consecutivos, de acordo com o art. 488, parágrafo único. </t>
  </si>
  <si>
    <t>Auxilio Doença</t>
  </si>
  <si>
    <t>Este benefício está previsto no art.476 da CLT e de acordo com estudos da FGV, em média, são 5 (cinco) as faltas justificadas por ano</t>
  </si>
  <si>
    <t>Faltas Legais</t>
  </si>
  <si>
    <t xml:space="preserve">O art. 473 da CLT elenca as motivações de faltas de empregados ao serviço sem que haja prejuízo do salário correspondente. São eles: por morte do cônjuge, ascendente ou descendente 2 dias; registro de nascimento de filho 1 dia; casamento 3 dias; doação de sangue 1 dia; alistamento eleitoral 2 dias; exigência do serviço militar 1 dia. No total, são 10 dias. Pelo estudo da FGV é considerada 1 (uma) falta anual por empregado. </t>
  </si>
  <si>
    <t>Acidente de Trabalho</t>
  </si>
  <si>
    <t xml:space="preserve">Acidente de Trabalho: a empresa assume os 15 (quinze) primeiros dias de afastamento, de acordo com a legislação em vigor. O índice de ocorrência, segundo dados da Fundação Getúlio Vargas, é de 8% em média. </t>
  </si>
  <si>
    <t>Licença Maternidade</t>
  </si>
  <si>
    <t xml:space="preserve">A licença maternidade esta prevista na Constituição, art.7º inciso XVIII, com duração de 120 dias. Considerando estatísticas do IBGE que trazem os seguintes dados: taxa média de fecundidade - homens e mulheres (2%); proporção 60% de mulheres empregadas e que 55% da População Economicamente Ativa (PEA) dessa mão de obra está em idade de procriação.  </t>
  </si>
  <si>
    <t>Licença Paternidade</t>
  </si>
  <si>
    <t>No que diz respeito à licença paternidade, considerando-se que o homem tem direito a 5 (cinco) dias de licença, e que 100% deles estão em idade de procriação, e em média 40% estão empregados.</t>
  </si>
  <si>
    <t>TOTAL DO GRUPO B</t>
  </si>
  <si>
    <t>Somatório de todos os Encargos Sociais do Grupo B</t>
  </si>
  <si>
    <t>Grupo C</t>
  </si>
  <si>
    <t>Demissão sem Justa Causa (Ind Compensatória)</t>
  </si>
  <si>
    <t>Fundamento Legal: art. 487 da CLT e art. 10 das disposições constitucionais transitórias (ADCT) da CF/88</t>
  </si>
  <si>
    <t>Indenização Adicional</t>
  </si>
  <si>
    <t xml:space="preserve">Fundamento Legal: art. 18, § 1º, da Lei 8.036/90. </t>
  </si>
  <si>
    <t>Aviso Prévio Indenizado</t>
  </si>
  <si>
    <t>Fundamento Legal: art. 487 da CLT e inciso XXI do art. 7º da CF/88.</t>
  </si>
  <si>
    <t>TOTAL DO GRUPO C</t>
  </si>
  <si>
    <t>Somatório de todos os Encargos Sociais do Grupo C</t>
  </si>
  <si>
    <t>Grupo D</t>
  </si>
  <si>
    <t xml:space="preserve">Incidência dos encargos do Grupo A X os itens do Grupo B               </t>
  </si>
  <si>
    <t>Somatório % do Grupo A X Somatório do % do Grupo B</t>
  </si>
  <si>
    <t>TOTAL DO GRUPO D</t>
  </si>
  <si>
    <t xml:space="preserve">VALOR TOTAL DA MÃO DE OBRA </t>
  </si>
  <si>
    <t>Total das Despesas Administrativas</t>
  </si>
  <si>
    <t>ISS</t>
  </si>
  <si>
    <t xml:space="preserve">O licitante deve indicar a alíquota de acordo com o regime de tributação. </t>
  </si>
  <si>
    <t>PIS</t>
  </si>
  <si>
    <t>O licitante deve indicar a alíquota de acordo com o regime de tributação.</t>
  </si>
  <si>
    <t>Indicar a legislação e o memorial de cálculo.</t>
  </si>
  <si>
    <t>Somatório em % e em valores.</t>
  </si>
  <si>
    <t xml:space="preserve">Indicar qual a base de cálculo incidente em cada tributo. </t>
  </si>
  <si>
    <t>CUSTO TOTAL</t>
  </si>
  <si>
    <t>VALOR  MENSAL</t>
  </si>
  <si>
    <t>NUMERO DE MESES</t>
  </si>
  <si>
    <t>VALOR CONTRATUAL</t>
  </si>
  <si>
    <t>VALOR UNIT MENSAL</t>
  </si>
  <si>
    <t>VALOR TOTAL MENSAL</t>
  </si>
  <si>
    <t>1- MÃO DE OBRA</t>
  </si>
  <si>
    <t>2- ENCARGOS SOCIAIS</t>
  </si>
  <si>
    <t>TOTAL TAXAS DE ADMINISTRAÇÃO</t>
  </si>
  <si>
    <t>SUBTOTAL</t>
  </si>
  <si>
    <t>IRPJ</t>
  </si>
  <si>
    <t>CSLL</t>
  </si>
  <si>
    <t>TRIBUTOS</t>
  </si>
  <si>
    <t>Total dos Tributos:</t>
  </si>
  <si>
    <t>CUSTO TOTAL MENSAL</t>
  </si>
  <si>
    <t>SOMATÓRIO ITEM 2 - GRUPOS A/B/C e D</t>
  </si>
  <si>
    <t>TOTAL DOS ITENS  2-ENCARGOS 3-TXA ADM</t>
  </si>
  <si>
    <t>% SOBRE ITEM 1 E 2</t>
  </si>
  <si>
    <t>BASE CÁLCULO-TOTAL ITEM 1-MÃO DE OBRA</t>
  </si>
  <si>
    <t>Subtotal Item1-Mão de Obra</t>
  </si>
  <si>
    <t>Hora Extra a 50% (duas primeiras horas extras diárias)</t>
  </si>
  <si>
    <t>Hora Extra a 100% (demais horas extras)</t>
  </si>
  <si>
    <t>VALOR PARA CALCULO TRIBUTOS</t>
  </si>
  <si>
    <t>QUANTIDADE /MÊS</t>
  </si>
  <si>
    <t>SOMATÓRIO E % DOS GRUPOS "A", "B", "C" E "D"</t>
  </si>
  <si>
    <t>ENCARGOS + TAXA DE ADMINISTRAÇÃO</t>
  </si>
  <si>
    <t xml:space="preserve">Legislação correspondente a Fernandes Pinheiro </t>
  </si>
  <si>
    <t>SEBRAE</t>
  </si>
  <si>
    <t>Vale Refeição</t>
  </si>
  <si>
    <t>FGTS/ Provisão de Multa para rescisão</t>
  </si>
  <si>
    <t>UNIFORME</t>
  </si>
  <si>
    <t>EPI'S</t>
  </si>
  <si>
    <t>FGTS s 13º E FÉRIAS</t>
  </si>
  <si>
    <t>SIMPLES NACIONAL</t>
  </si>
  <si>
    <t xml:space="preserve"> </t>
  </si>
  <si>
    <t>PLANILHA DE CUSTOS PARA OS PROFISSIONAIS LOTE 02</t>
  </si>
  <si>
    <t>Encarregado</t>
  </si>
  <si>
    <t>Varredores</t>
  </si>
  <si>
    <t>Jardineiros</t>
  </si>
  <si>
    <t>LUCRATIVIDADE</t>
  </si>
  <si>
    <t>Despesas Administrativas</t>
  </si>
  <si>
    <t>SOMATORIO BASE ITEM 1 E 2</t>
  </si>
  <si>
    <t>Camisas, calças, bermudas, bones, tênis, coletes refletivos, luvas de proteção, capa de chuva</t>
  </si>
  <si>
    <t>Convenção coletiva 2014/2015</t>
  </si>
  <si>
    <t>DESCRITIVO</t>
  </si>
  <si>
    <t>UNIDADES</t>
  </si>
  <si>
    <t>PREÇO UNITÁRIO</t>
  </si>
  <si>
    <t>VALOR TOTAL</t>
  </si>
  <si>
    <t>Vassouras</t>
  </si>
  <si>
    <t>Carrinhos lutocares</t>
  </si>
  <si>
    <t>Sacos de Lixo 100L</t>
  </si>
  <si>
    <t>Pás de lixo</t>
  </si>
  <si>
    <t>Roçadeira mecânica</t>
  </si>
  <si>
    <t>Unidade</t>
  </si>
  <si>
    <t>QUANT./ANO</t>
  </si>
  <si>
    <t>VALOR TOTAL ANO</t>
  </si>
  <si>
    <t>VALOR MÊS</t>
  </si>
  <si>
    <t>Combustivel - 600ml/h</t>
  </si>
  <si>
    <t>litro</t>
  </si>
  <si>
    <t xml:space="preserve">ADICIONAL INSALUBRE / </t>
  </si>
  <si>
    <t>Operador de Roçadeira</t>
  </si>
  <si>
    <t>BENEFÍCIO SOCIAL + C. SINDICAL</t>
  </si>
  <si>
    <t>Enchadas e ferramentas de jardinagem</t>
  </si>
  <si>
    <t>3. VEICULOS E EQUIPAMENTOS</t>
  </si>
  <si>
    <t>QUANTIDADE</t>
  </si>
  <si>
    <t>Depreciação dos veículos (12 meses)</t>
  </si>
  <si>
    <t>Depreciação mensal</t>
  </si>
  <si>
    <t>Mês</t>
  </si>
  <si>
    <t>3.1. IMPOSTOS E SEGURO VEICULAR</t>
  </si>
  <si>
    <t xml:space="preserve">Unidade </t>
  </si>
  <si>
    <t>Seguro contra terceiros</t>
  </si>
  <si>
    <t>Imposto e seguros</t>
  </si>
  <si>
    <t>3.2. CONSUMOS</t>
  </si>
  <si>
    <t>Insumos</t>
  </si>
  <si>
    <t xml:space="preserve">Preço Unitário (R$) </t>
  </si>
  <si>
    <t>Índice Consumo l/Km</t>
  </si>
  <si>
    <t>Total Orçado - (R$)/Mês</t>
  </si>
  <si>
    <t>Indices por linha
Consumo</t>
  </si>
  <si>
    <t>Óleo Carter consumo por l/5.000km</t>
  </si>
  <si>
    <t>Óleo Hidráulico consumo l/30.000km</t>
  </si>
  <si>
    <t>Filtro de óleo consumo de 5.000km</t>
  </si>
  <si>
    <t>Fluído Freio consumo 10.500km</t>
  </si>
  <si>
    <t>Graxa consumo de 1.000km</t>
  </si>
  <si>
    <t>Total estimado por mês</t>
  </si>
  <si>
    <t>3.3. MANUTENÇÃO</t>
  </si>
  <si>
    <t>Custo estimado de manutenção (12 meses)</t>
  </si>
  <si>
    <t>Custo estimado manutenção mês</t>
  </si>
  <si>
    <t>3.4. PNEUS</t>
  </si>
  <si>
    <t>Custo mensal estimado jogo pneus caminhão</t>
  </si>
  <si>
    <t>km/mês</t>
  </si>
  <si>
    <t>Custo Total mensal estimado com jogo pneus</t>
  </si>
  <si>
    <t>SOMÁTORIO PARA DESPESAS DOS VEÍCULOS</t>
  </si>
  <si>
    <t>SOMATÓRIO DOS ITENS 1, 2 E 3</t>
  </si>
  <si>
    <t>4- TAXA DE ADMINISTRAÇÃO E LUCRATIVIDADE</t>
  </si>
  <si>
    <t>Veiculo para transporte de trabalhadores</t>
  </si>
  <si>
    <t>IPVA - veiculo de transporte</t>
  </si>
  <si>
    <t>Seguro Obrigatório - veículo</t>
  </si>
  <si>
    <t xml:space="preserve">consumo gasolina </t>
  </si>
  <si>
    <t>km mensal estimada veiculo - kombi</t>
  </si>
  <si>
    <t>Veiculo transporte de trabalhadores Kombi</t>
  </si>
  <si>
    <t>Custo jogo de Pneus 275/70 R14</t>
  </si>
  <si>
    <t>5. TRIBUTOS</t>
  </si>
  <si>
    <t>6. FERRAMENTAL/OPERACIONAL</t>
  </si>
  <si>
    <t>Subtotal Item 2-Encargos</t>
  </si>
  <si>
    <t>Subtotal Item 3- veiculos e equipamentos</t>
  </si>
  <si>
    <t>Subtotal Item 4- Taxa de administração</t>
  </si>
  <si>
    <t>Subtotal Item 5 -Tributos</t>
  </si>
  <si>
    <t>Subtotal Item 6 - Ferramental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</si>
</sst>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0.00000"/>
    <numFmt numFmtId="167" formatCode="_-* #,##0.00000_-;\-* #,##0.00000_-;_-* &quot;-&quot;??_-;_-@_-"/>
  </numFmts>
  <fonts count="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2" fontId="2" fillId="2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165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65" fontId="3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165" fontId="4" fillId="0" borderId="1" xfId="1" applyNumberFormat="1" applyFont="1" applyBorder="1" applyAlignment="1">
      <alignment horizontal="right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165" fontId="2" fillId="3" borderId="1" xfId="1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2" fillId="3" borderId="1" xfId="1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65" fontId="3" fillId="0" borderId="1" xfId="1" applyNumberFormat="1" applyFont="1" applyFill="1" applyBorder="1" applyAlignment="1">
      <alignment horizontal="right"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1" xfId="1" applyNumberFormat="1" applyFont="1" applyFill="1" applyBorder="1" applyAlignment="1">
      <alignment horizontal="right" vertical="top" wrapText="1"/>
    </xf>
    <xf numFmtId="165" fontId="2" fillId="0" borderId="1" xfId="1" applyNumberFormat="1" applyFont="1" applyFill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right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9" fontId="2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2" applyFont="1" applyBorder="1" applyAlignment="1">
      <alignment vertical="top" wrapText="1"/>
    </xf>
    <xf numFmtId="44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2" applyFont="1" applyBorder="1" applyAlignment="1">
      <alignment vertical="top" wrapText="1"/>
    </xf>
    <xf numFmtId="9" fontId="1" fillId="0" borderId="1" xfId="0" applyNumberFormat="1" applyFont="1" applyFill="1" applyBorder="1" applyAlignment="1">
      <alignment horizontal="center" vertical="center" wrapText="1"/>
    </xf>
    <xf numFmtId="44" fontId="1" fillId="0" borderId="9" xfId="2" applyFont="1" applyBorder="1" applyAlignment="1">
      <alignment vertical="top" wrapText="1"/>
    </xf>
    <xf numFmtId="44" fontId="1" fillId="0" borderId="2" xfId="0" applyNumberFormat="1" applyFont="1" applyBorder="1" applyAlignment="1">
      <alignment vertical="top" wrapText="1"/>
    </xf>
    <xf numFmtId="44" fontId="2" fillId="0" borderId="17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 vertical="top" wrapText="1"/>
    </xf>
    <xf numFmtId="44" fontId="2" fillId="0" borderId="0" xfId="0" applyNumberFormat="1" applyFont="1" applyBorder="1" applyAlignment="1">
      <alignment vertical="top" wrapText="1"/>
    </xf>
    <xf numFmtId="0" fontId="2" fillId="0" borderId="18" xfId="0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justify"/>
    </xf>
    <xf numFmtId="0" fontId="2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justify"/>
    </xf>
    <xf numFmtId="44" fontId="1" fillId="0" borderId="1" xfId="2" applyFont="1" applyFill="1" applyBorder="1" applyAlignment="1">
      <alignment horizontal="center" vertical="justify"/>
    </xf>
    <xf numFmtId="166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justify"/>
    </xf>
    <xf numFmtId="44" fontId="0" fillId="0" borderId="1" xfId="2" applyFont="1" applyBorder="1" applyAlignment="1">
      <alignment horizontal="center" vertical="justify"/>
    </xf>
    <xf numFmtId="0" fontId="1" fillId="0" borderId="1" xfId="0" applyNumberFormat="1" applyFont="1" applyFill="1" applyBorder="1" applyAlignment="1">
      <alignment horizontal="center" vertical="justify"/>
    </xf>
    <xf numFmtId="0" fontId="1" fillId="0" borderId="19" xfId="0" applyFont="1" applyBorder="1"/>
    <xf numFmtId="44" fontId="1" fillId="0" borderId="1" xfId="2" applyFont="1" applyFill="1" applyBorder="1"/>
    <xf numFmtId="166" fontId="0" fillId="0" borderId="1" xfId="0" applyNumberFormat="1" applyBorder="1" applyAlignment="1">
      <alignment horizontal="right"/>
    </xf>
    <xf numFmtId="3" fontId="0" fillId="0" borderId="1" xfId="0" applyNumberFormat="1" applyBorder="1"/>
    <xf numFmtId="167" fontId="0" fillId="0" borderId="1" xfId="0" applyNumberFormat="1" applyBorder="1" applyAlignment="1">
      <alignment horizontal="right"/>
    </xf>
    <xf numFmtId="0" fontId="1" fillId="0" borderId="20" xfId="0" applyFont="1" applyBorder="1"/>
    <xf numFmtId="44" fontId="1" fillId="0" borderId="9" xfId="2" applyFont="1" applyFill="1" applyBorder="1"/>
    <xf numFmtId="166" fontId="0" fillId="0" borderId="9" xfId="0" applyNumberFormat="1" applyBorder="1" applyAlignment="1">
      <alignment horizontal="right"/>
    </xf>
    <xf numFmtId="3" fontId="0" fillId="0" borderId="9" xfId="0" applyNumberFormat="1" applyBorder="1"/>
    <xf numFmtId="44" fontId="0" fillId="0" borderId="9" xfId="2" applyFont="1" applyBorder="1" applyAlignment="1">
      <alignment horizontal="center" vertical="justify"/>
    </xf>
    <xf numFmtId="0" fontId="1" fillId="0" borderId="9" xfId="0" applyNumberFormat="1" applyFont="1" applyFill="1" applyBorder="1" applyAlignment="1">
      <alignment horizontal="center" vertical="justify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 applyAlignment="1">
      <alignment vertical="top" wrapText="1"/>
    </xf>
    <xf numFmtId="10" fontId="1" fillId="0" borderId="1" xfId="0" applyNumberFormat="1" applyFont="1" applyFill="1" applyBorder="1" applyAlignment="1">
      <alignment horizontal="center" vertical="center" wrapText="1"/>
    </xf>
    <xf numFmtId="44" fontId="2" fillId="0" borderId="24" xfId="0" applyNumberFormat="1" applyFont="1" applyFill="1" applyBorder="1" applyAlignment="1">
      <alignment vertical="top" wrapText="1"/>
    </xf>
    <xf numFmtId="44" fontId="2" fillId="0" borderId="17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 vertical="top" wrapText="1"/>
    </xf>
    <xf numFmtId="44" fontId="1" fillId="0" borderId="0" xfId="0" applyNumberFormat="1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4" fontId="2" fillId="0" borderId="6" xfId="2" applyFont="1" applyBorder="1" applyAlignment="1">
      <alignment horizontal="center"/>
    </xf>
    <xf numFmtId="44" fontId="2" fillId="0" borderId="8" xfId="2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4" fontId="1" fillId="0" borderId="1" xfId="2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44" fontId="1" fillId="0" borderId="23" xfId="0" applyNumberFormat="1" applyFont="1" applyFill="1" applyBorder="1" applyAlignment="1">
      <alignment vertical="top" wrapText="1"/>
    </xf>
    <xf numFmtId="44" fontId="2" fillId="0" borderId="17" xfId="0" applyNumberFormat="1" applyFont="1" applyFill="1" applyBorder="1" applyAlignment="1">
      <alignment vertical="top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1"/>
  <sheetViews>
    <sheetView tabSelected="1" topLeftCell="A100" workbookViewId="0">
      <selection activeCell="I104" sqref="I104"/>
    </sheetView>
  </sheetViews>
  <sheetFormatPr defaultRowHeight="12.75"/>
  <cols>
    <col min="1" max="1" width="34.85546875" style="2" customWidth="1"/>
    <col min="2" max="2" width="16.140625" style="2" bestFit="1" customWidth="1"/>
    <col min="3" max="3" width="14.42578125" style="5" customWidth="1"/>
    <col min="4" max="4" width="24.42578125" style="2" customWidth="1"/>
    <col min="5" max="5" width="16.140625" style="2" bestFit="1" customWidth="1"/>
    <col min="6" max="6" width="15.28515625" style="2" customWidth="1"/>
    <col min="7" max="7" width="13.28515625" style="2" customWidth="1"/>
    <col min="8" max="16384" width="9.140625" style="2"/>
  </cols>
  <sheetData>
    <row r="1" spans="1:7" ht="12.75" customHeight="1" thickBot="1">
      <c r="A1" s="142" t="s">
        <v>89</v>
      </c>
      <c r="B1" s="143"/>
      <c r="C1" s="143"/>
      <c r="D1" s="143"/>
      <c r="E1" s="143"/>
      <c r="F1" s="143"/>
      <c r="G1" s="144"/>
    </row>
    <row r="2" spans="1:7" ht="12.75" customHeight="1">
      <c r="A2" s="65"/>
      <c r="B2" s="65"/>
      <c r="C2" s="65"/>
      <c r="D2" s="65"/>
      <c r="E2" s="65"/>
      <c r="F2" s="65"/>
      <c r="G2" s="65"/>
    </row>
    <row r="3" spans="1:7" s="1" customFormat="1">
      <c r="A3" s="120" t="s">
        <v>60</v>
      </c>
      <c r="B3" s="120"/>
      <c r="C3" s="120"/>
      <c r="D3" s="120"/>
      <c r="E3" s="120"/>
      <c r="F3" s="120"/>
      <c r="G3" s="120"/>
    </row>
    <row r="5" spans="1:7" ht="38.25">
      <c r="A5" s="16" t="s">
        <v>0</v>
      </c>
      <c r="B5" s="16" t="s">
        <v>58</v>
      </c>
      <c r="C5" s="66" t="s">
        <v>115</v>
      </c>
      <c r="D5" s="48" t="s">
        <v>113</v>
      </c>
      <c r="E5" s="16" t="s">
        <v>59</v>
      </c>
      <c r="F5" s="16" t="s">
        <v>77</v>
      </c>
      <c r="G5" s="16" t="s">
        <v>59</v>
      </c>
    </row>
    <row r="6" spans="1:7">
      <c r="A6" s="19" t="s">
        <v>91</v>
      </c>
      <c r="B6" s="21">
        <v>1005</v>
      </c>
      <c r="C6" s="37">
        <v>50</v>
      </c>
      <c r="D6" s="21">
        <v>159</v>
      </c>
      <c r="E6" s="21">
        <f>SUM(B6:D6)</f>
        <v>1214</v>
      </c>
      <c r="F6" s="20">
        <v>4</v>
      </c>
      <c r="G6" s="21">
        <f>E6*F6</f>
        <v>4856</v>
      </c>
    </row>
    <row r="7" spans="1:7">
      <c r="A7" s="19" t="s">
        <v>92</v>
      </c>
      <c r="B7" s="21">
        <v>1044</v>
      </c>
      <c r="C7" s="37">
        <v>50</v>
      </c>
      <c r="D7" s="21">
        <v>159</v>
      </c>
      <c r="E7" s="21">
        <f t="shared" ref="E7:E9" si="0">SUM(B7:D7)</f>
        <v>1253</v>
      </c>
      <c r="F7" s="20">
        <v>1</v>
      </c>
      <c r="G7" s="21">
        <f>E7*F7</f>
        <v>1253</v>
      </c>
    </row>
    <row r="8" spans="1:7">
      <c r="A8" s="50" t="s">
        <v>114</v>
      </c>
      <c r="B8" s="21">
        <v>1237</v>
      </c>
      <c r="C8" s="37">
        <v>50</v>
      </c>
      <c r="D8" s="21">
        <v>159</v>
      </c>
      <c r="E8" s="21">
        <f t="shared" si="0"/>
        <v>1446</v>
      </c>
      <c r="F8" s="20">
        <v>1</v>
      </c>
      <c r="G8" s="21">
        <f>E8*F8</f>
        <v>1446</v>
      </c>
    </row>
    <row r="9" spans="1:7">
      <c r="A9" s="19" t="s">
        <v>90</v>
      </c>
      <c r="B9" s="21">
        <v>1127</v>
      </c>
      <c r="C9" s="37">
        <v>50</v>
      </c>
      <c r="D9" s="21"/>
      <c r="E9" s="21">
        <f t="shared" si="0"/>
        <v>1177</v>
      </c>
      <c r="F9" s="20">
        <v>1</v>
      </c>
      <c r="G9" s="21">
        <f>E9*F9</f>
        <v>1177</v>
      </c>
    </row>
    <row r="10" spans="1:7" s="1" customFormat="1">
      <c r="A10" s="17" t="s">
        <v>3</v>
      </c>
      <c r="B10" s="123"/>
      <c r="C10" s="124"/>
      <c r="D10" s="124"/>
      <c r="E10" s="125"/>
      <c r="F10" s="16">
        <f>SUM(F6:F9)</f>
        <v>7</v>
      </c>
      <c r="G10" s="18">
        <f>SUM(G6:G9)</f>
        <v>8732</v>
      </c>
    </row>
    <row r="11" spans="1:7" s="1" customFormat="1">
      <c r="A11" s="148"/>
      <c r="B11" s="148"/>
      <c r="C11" s="148"/>
      <c r="D11" s="148"/>
      <c r="E11" s="3"/>
      <c r="F11" s="1" t="s">
        <v>88</v>
      </c>
    </row>
    <row r="12" spans="1:7" s="1" customFormat="1">
      <c r="A12" s="119" t="s">
        <v>61</v>
      </c>
      <c r="B12" s="119"/>
      <c r="C12" s="119"/>
      <c r="D12" s="119"/>
      <c r="E12" s="119"/>
      <c r="F12" s="119"/>
      <c r="G12" s="119"/>
    </row>
    <row r="13" spans="1:7">
      <c r="A13" s="13"/>
    </row>
    <row r="14" spans="1:7" ht="12.75" customHeight="1">
      <c r="A14" s="16" t="s">
        <v>4</v>
      </c>
      <c r="B14" s="16" t="s">
        <v>1</v>
      </c>
      <c r="C14" s="26" t="s">
        <v>2</v>
      </c>
      <c r="D14" s="149" t="s">
        <v>5</v>
      </c>
      <c r="E14" s="149"/>
      <c r="F14" s="149"/>
      <c r="G14" s="149"/>
    </row>
    <row r="15" spans="1:7" ht="12.75" customHeight="1">
      <c r="A15" s="20" t="s">
        <v>6</v>
      </c>
      <c r="B15" s="20">
        <v>20</v>
      </c>
      <c r="C15" s="38">
        <f>$G10*B15/100</f>
        <v>1746.4</v>
      </c>
      <c r="D15" s="145" t="s">
        <v>7</v>
      </c>
      <c r="E15" s="145"/>
      <c r="F15" s="145"/>
      <c r="G15" s="145"/>
    </row>
    <row r="16" spans="1:7" ht="12.75" customHeight="1">
      <c r="A16" s="20" t="s">
        <v>8</v>
      </c>
      <c r="B16" s="20">
        <v>3</v>
      </c>
      <c r="C16" s="38">
        <f>G10*B16/100</f>
        <v>261.95999999999998</v>
      </c>
      <c r="D16" s="145" t="s">
        <v>9</v>
      </c>
      <c r="E16" s="145"/>
      <c r="F16" s="145"/>
      <c r="G16" s="145"/>
    </row>
    <row r="17" spans="1:7" ht="12.75" customHeight="1">
      <c r="A17" s="20" t="s">
        <v>10</v>
      </c>
      <c r="B17" s="20">
        <v>8</v>
      </c>
      <c r="C17" s="38">
        <f>G10*B17/100</f>
        <v>698.56</v>
      </c>
      <c r="D17" s="145" t="s">
        <v>11</v>
      </c>
      <c r="E17" s="145"/>
      <c r="F17" s="145"/>
      <c r="G17" s="145"/>
    </row>
    <row r="18" spans="1:7" ht="12.75" customHeight="1">
      <c r="A18" s="44" t="s">
        <v>83</v>
      </c>
      <c r="B18" s="20">
        <v>4</v>
      </c>
      <c r="C18" s="45">
        <f>G10*B18/100</f>
        <v>349.28</v>
      </c>
      <c r="D18" s="146"/>
      <c r="E18" s="145"/>
      <c r="F18" s="145"/>
      <c r="G18" s="145"/>
    </row>
    <row r="19" spans="1:7" ht="12.75" customHeight="1">
      <c r="A19" s="44" t="s">
        <v>86</v>
      </c>
      <c r="B19" s="20">
        <v>2.33</v>
      </c>
      <c r="C19" s="38">
        <f>G10*B19/100</f>
        <v>203.4556</v>
      </c>
      <c r="D19" s="132"/>
      <c r="E19" s="133"/>
      <c r="F19" s="133"/>
      <c r="G19" s="134"/>
    </row>
    <row r="20" spans="1:7" ht="12.75" customHeight="1">
      <c r="A20" s="55" t="s">
        <v>84</v>
      </c>
      <c r="B20" s="20">
        <v>4</v>
      </c>
      <c r="C20" s="45">
        <f>G10*B20/100</f>
        <v>349.28</v>
      </c>
      <c r="D20" s="126" t="s">
        <v>96</v>
      </c>
      <c r="E20" s="127"/>
      <c r="F20" s="127"/>
      <c r="G20" s="128"/>
    </row>
    <row r="21" spans="1:7" ht="12.75" customHeight="1">
      <c r="A21" s="44" t="s">
        <v>85</v>
      </c>
      <c r="B21" s="20">
        <v>1</v>
      </c>
      <c r="C21" s="38">
        <f>G10*B21/100</f>
        <v>87.32</v>
      </c>
      <c r="D21" s="129"/>
      <c r="E21" s="130"/>
      <c r="F21" s="130"/>
      <c r="G21" s="131"/>
    </row>
    <row r="22" spans="1:7" ht="12.75" customHeight="1">
      <c r="A22" s="44" t="s">
        <v>81</v>
      </c>
      <c r="B22" s="20">
        <v>5.8</v>
      </c>
      <c r="C22" s="38">
        <f>G10*B22/100</f>
        <v>506.45599999999996</v>
      </c>
      <c r="D22" s="146"/>
      <c r="E22" s="145"/>
      <c r="F22" s="145"/>
      <c r="G22" s="145"/>
    </row>
    <row r="23" spans="1:7" s="4" customFormat="1">
      <c r="A23" s="23" t="s">
        <v>12</v>
      </c>
      <c r="B23" s="23">
        <f>SUM(B15:B22)</f>
        <v>48.129999999999995</v>
      </c>
      <c r="C23" s="28">
        <f>G10*B23/100</f>
        <v>4202.7115999999996</v>
      </c>
      <c r="D23" s="147"/>
      <c r="E23" s="147"/>
      <c r="F23" s="147"/>
      <c r="G23" s="147"/>
    </row>
    <row r="24" spans="1:7">
      <c r="A24" s="13"/>
      <c r="D24" s="36"/>
    </row>
    <row r="25" spans="1:7">
      <c r="A25" s="16" t="s">
        <v>13</v>
      </c>
      <c r="B25" s="16" t="s">
        <v>1</v>
      </c>
      <c r="C25" s="26" t="s">
        <v>2</v>
      </c>
      <c r="D25" s="114" t="s">
        <v>5</v>
      </c>
      <c r="E25" s="156"/>
      <c r="F25" s="156"/>
      <c r="G25" s="115"/>
    </row>
    <row r="26" spans="1:7" ht="27" customHeight="1">
      <c r="A26" s="20" t="s">
        <v>14</v>
      </c>
      <c r="B26" s="20">
        <v>11.11</v>
      </c>
      <c r="C26" s="38">
        <f>G10*B26/100</f>
        <v>970.12519999999995</v>
      </c>
      <c r="D26" s="138" t="s">
        <v>15</v>
      </c>
      <c r="E26" s="138"/>
      <c r="F26" s="138"/>
      <c r="G26" s="138"/>
    </row>
    <row r="27" spans="1:7" ht="27" customHeight="1">
      <c r="A27" s="20" t="s">
        <v>16</v>
      </c>
      <c r="B27" s="20">
        <v>8.33</v>
      </c>
      <c r="C27" s="38">
        <f>G10*B27/100</f>
        <v>727.37559999999996</v>
      </c>
      <c r="D27" s="138" t="s">
        <v>17</v>
      </c>
      <c r="E27" s="138"/>
      <c r="F27" s="138"/>
      <c r="G27" s="138"/>
    </row>
    <row r="28" spans="1:7" ht="27" customHeight="1">
      <c r="A28" s="20" t="s">
        <v>18</v>
      </c>
      <c r="B28" s="20">
        <v>1.94</v>
      </c>
      <c r="C28" s="38">
        <f>G10*B28/100</f>
        <v>169.40079999999998</v>
      </c>
      <c r="D28" s="138" t="s">
        <v>19</v>
      </c>
      <c r="E28" s="138"/>
      <c r="F28" s="138"/>
      <c r="G28" s="138"/>
    </row>
    <row r="29" spans="1:7" ht="27" customHeight="1">
      <c r="A29" s="20" t="s">
        <v>20</v>
      </c>
      <c r="B29" s="20">
        <v>1.39</v>
      </c>
      <c r="C29" s="38">
        <f>G10*B29/100</f>
        <v>121.37479999999999</v>
      </c>
      <c r="D29" s="138" t="s">
        <v>21</v>
      </c>
      <c r="E29" s="138"/>
      <c r="F29" s="138"/>
      <c r="G29" s="138"/>
    </row>
    <row r="30" spans="1:7" ht="27" customHeight="1">
      <c r="A30" s="44" t="s">
        <v>82</v>
      </c>
      <c r="B30" s="20">
        <v>20.93</v>
      </c>
      <c r="C30" s="38">
        <f>G10*B30/100</f>
        <v>1827.6076</v>
      </c>
      <c r="D30" s="135" t="s">
        <v>97</v>
      </c>
      <c r="E30" s="136"/>
      <c r="F30" s="136"/>
      <c r="G30" s="137"/>
    </row>
    <row r="31" spans="1:7" ht="80.25" customHeight="1">
      <c r="A31" s="20" t="s">
        <v>22</v>
      </c>
      <c r="B31" s="20">
        <v>0.28000000000000003</v>
      </c>
      <c r="C31" s="38">
        <f>G10*B31/100</f>
        <v>24.4496</v>
      </c>
      <c r="D31" s="138" t="s">
        <v>23</v>
      </c>
      <c r="E31" s="138"/>
      <c r="F31" s="138"/>
      <c r="G31" s="138"/>
    </row>
    <row r="32" spans="1:7" ht="41.25" customHeight="1">
      <c r="A32" s="20" t="s">
        <v>24</v>
      </c>
      <c r="B32" s="20">
        <v>0.35</v>
      </c>
      <c r="C32" s="38">
        <f>G10*B32/100</f>
        <v>30.561999999999998</v>
      </c>
      <c r="D32" s="138" t="s">
        <v>25</v>
      </c>
      <c r="E32" s="138"/>
      <c r="F32" s="138"/>
      <c r="G32" s="138"/>
    </row>
    <row r="33" spans="1:7" ht="66.75" customHeight="1">
      <c r="A33" s="20" t="s">
        <v>26</v>
      </c>
      <c r="B33" s="20">
        <v>0.22</v>
      </c>
      <c r="C33" s="38">
        <f>G10*B33/100</f>
        <v>19.2104</v>
      </c>
      <c r="D33" s="138" t="s">
        <v>27</v>
      </c>
      <c r="E33" s="138"/>
      <c r="F33" s="138"/>
      <c r="G33" s="138"/>
    </row>
    <row r="34" spans="1:7" ht="43.5" customHeight="1">
      <c r="A34" s="20" t="s">
        <v>28</v>
      </c>
      <c r="B34" s="20">
        <v>0.01</v>
      </c>
      <c r="C34" s="38">
        <f>G10*B34/100</f>
        <v>0.87320000000000009</v>
      </c>
      <c r="D34" s="138" t="s">
        <v>29</v>
      </c>
      <c r="E34" s="138"/>
      <c r="F34" s="138"/>
      <c r="G34" s="138"/>
    </row>
    <row r="35" spans="1:7" s="1" customFormat="1">
      <c r="A35" s="23" t="s">
        <v>30</v>
      </c>
      <c r="B35" s="23">
        <v>47.74</v>
      </c>
      <c r="C35" s="28">
        <f>G10*B35/100</f>
        <v>4168.6567999999997</v>
      </c>
      <c r="D35" s="153" t="s">
        <v>31</v>
      </c>
      <c r="E35" s="153"/>
      <c r="F35" s="153"/>
      <c r="G35" s="153"/>
    </row>
    <row r="36" spans="1:7">
      <c r="A36" s="14"/>
    </row>
    <row r="37" spans="1:7" ht="12.75" customHeight="1">
      <c r="A37" s="16" t="s">
        <v>32</v>
      </c>
      <c r="B37" s="16" t="s">
        <v>1</v>
      </c>
      <c r="C37" s="26" t="s">
        <v>2</v>
      </c>
      <c r="D37" s="149" t="s">
        <v>5</v>
      </c>
      <c r="E37" s="149"/>
      <c r="F37" s="149"/>
      <c r="G37" s="149"/>
    </row>
    <row r="38" spans="1:7" ht="25.5" customHeight="1">
      <c r="A38" s="20" t="s">
        <v>33</v>
      </c>
      <c r="B38" s="20">
        <v>4.12</v>
      </c>
      <c r="C38" s="38">
        <f>$G10*B38/100</f>
        <v>359.75840000000005</v>
      </c>
      <c r="D38" s="138" t="s">
        <v>34</v>
      </c>
      <c r="E38" s="138"/>
      <c r="F38" s="138"/>
      <c r="G38" s="138"/>
    </row>
    <row r="39" spans="1:7" ht="12.75" customHeight="1">
      <c r="A39" s="20" t="s">
        <v>35</v>
      </c>
      <c r="B39" s="20">
        <v>0.08</v>
      </c>
      <c r="C39" s="38">
        <f>G10*B39/100</f>
        <v>6.9856000000000007</v>
      </c>
      <c r="D39" s="138" t="s">
        <v>36</v>
      </c>
      <c r="E39" s="138"/>
      <c r="F39" s="138"/>
      <c r="G39" s="138"/>
    </row>
    <row r="40" spans="1:7" ht="12.75" customHeight="1">
      <c r="A40" s="20" t="s">
        <v>37</v>
      </c>
      <c r="B40" s="20">
        <v>0.66</v>
      </c>
      <c r="C40" s="38">
        <f>G10*B40/100</f>
        <v>57.6312</v>
      </c>
      <c r="D40" s="138" t="s">
        <v>38</v>
      </c>
      <c r="E40" s="138"/>
      <c r="F40" s="138"/>
      <c r="G40" s="138"/>
    </row>
    <row r="41" spans="1:7" s="1" customFormat="1" ht="12.75" customHeight="1">
      <c r="A41" s="23" t="s">
        <v>39</v>
      </c>
      <c r="B41" s="23">
        <v>4.8600000000000003</v>
      </c>
      <c r="C41" s="28">
        <f>SUM(C38:C40)</f>
        <v>424.37520000000001</v>
      </c>
      <c r="D41" s="153" t="s">
        <v>40</v>
      </c>
      <c r="E41" s="153"/>
      <c r="F41" s="153"/>
      <c r="G41" s="153"/>
    </row>
    <row r="42" spans="1:7">
      <c r="A42" s="14"/>
    </row>
    <row r="43" spans="1:7">
      <c r="A43" s="16" t="s">
        <v>41</v>
      </c>
      <c r="B43" s="16" t="s">
        <v>1</v>
      </c>
      <c r="C43" s="26" t="s">
        <v>2</v>
      </c>
      <c r="D43" s="149" t="s">
        <v>5</v>
      </c>
      <c r="E43" s="149"/>
      <c r="F43" s="149"/>
      <c r="G43" s="149"/>
    </row>
    <row r="44" spans="1:7" ht="25.5" customHeight="1">
      <c r="A44" s="22" t="s">
        <v>42</v>
      </c>
      <c r="B44" s="20">
        <f>B23+B35</f>
        <v>95.87</v>
      </c>
      <c r="C44" s="38">
        <f>G10*B44/100</f>
        <v>8371.3684000000012</v>
      </c>
      <c r="D44" s="159" t="s">
        <v>43</v>
      </c>
      <c r="E44" s="160"/>
      <c r="F44" s="160"/>
      <c r="G44" s="161"/>
    </row>
    <row r="45" spans="1:7" s="1" customFormat="1">
      <c r="A45" s="23" t="s">
        <v>44</v>
      </c>
      <c r="B45" s="23">
        <f>B44</f>
        <v>95.87</v>
      </c>
      <c r="C45" s="28">
        <f>G10*B45/100</f>
        <v>8371.3684000000012</v>
      </c>
      <c r="D45" s="162"/>
      <c r="E45" s="162"/>
      <c r="F45" s="162"/>
      <c r="G45" s="162"/>
    </row>
    <row r="46" spans="1:7">
      <c r="A46" s="14"/>
    </row>
    <row r="47" spans="1:7">
      <c r="A47" s="14"/>
    </row>
    <row r="48" spans="1:7" s="5" customFormat="1" ht="25.5" customHeight="1">
      <c r="A48" s="25" t="s">
        <v>69</v>
      </c>
      <c r="B48" s="26" t="s">
        <v>1</v>
      </c>
      <c r="C48" s="26" t="s">
        <v>2</v>
      </c>
      <c r="D48" s="141" t="s">
        <v>5</v>
      </c>
      <c r="E48" s="141"/>
      <c r="F48" s="141"/>
      <c r="G48" s="141"/>
    </row>
    <row r="49" spans="1:7" s="5" customFormat="1" ht="12.75" customHeight="1">
      <c r="A49" s="27" t="s">
        <v>45</v>
      </c>
      <c r="B49" s="26">
        <f>B41+B45</f>
        <v>100.73</v>
      </c>
      <c r="C49" s="28">
        <f>G10*B49/100</f>
        <v>8795.7435999999998</v>
      </c>
      <c r="D49" s="141" t="s">
        <v>78</v>
      </c>
      <c r="E49" s="141"/>
      <c r="F49" s="141"/>
      <c r="G49" s="141"/>
    </row>
    <row r="50" spans="1:7" s="5" customFormat="1">
      <c r="A50" s="6"/>
      <c r="B50" s="7"/>
      <c r="C50" s="8"/>
      <c r="D50" s="9"/>
    </row>
    <row r="51" spans="1:7" s="5" customFormat="1">
      <c r="A51" s="6"/>
      <c r="B51" s="7"/>
      <c r="C51" s="8"/>
      <c r="D51" s="9"/>
    </row>
    <row r="52" spans="1:7" s="5" customFormat="1" ht="25.5">
      <c r="A52" s="27" t="s">
        <v>72</v>
      </c>
      <c r="B52" s="26">
        <v>100</v>
      </c>
      <c r="C52" s="51">
        <f>G10</f>
        <v>8732</v>
      </c>
      <c r="D52" s="9"/>
    </row>
    <row r="53" spans="1:7" s="5" customFormat="1">
      <c r="A53" s="27" t="s">
        <v>95</v>
      </c>
      <c r="B53" s="49"/>
      <c r="C53" s="53">
        <f>SUM(C49:C52)</f>
        <v>17527.743600000002</v>
      </c>
      <c r="D53" s="9"/>
    </row>
    <row r="54" spans="1:7" s="5" customFormat="1">
      <c r="A54" s="6"/>
      <c r="B54" s="7"/>
      <c r="C54" s="8"/>
      <c r="D54" s="9"/>
    </row>
    <row r="55" spans="1:7" s="67" customFormat="1">
      <c r="A55" s="119" t="s">
        <v>117</v>
      </c>
      <c r="B55" s="119"/>
      <c r="C55" s="119"/>
      <c r="D55" s="119"/>
      <c r="E55" s="119"/>
      <c r="F55" s="119"/>
      <c r="G55" s="119"/>
    </row>
    <row r="56" spans="1:7" s="67" customFormat="1">
      <c r="A56" s="68"/>
      <c r="B56" s="68"/>
      <c r="D56" s="68"/>
      <c r="E56" s="68"/>
      <c r="F56" s="68"/>
      <c r="G56" s="68"/>
    </row>
    <row r="57" spans="1:7" s="67" customFormat="1" ht="25.5">
      <c r="A57" s="157" t="s">
        <v>98</v>
      </c>
      <c r="B57" s="157"/>
      <c r="C57" s="57" t="s">
        <v>99</v>
      </c>
      <c r="D57" s="58" t="s">
        <v>118</v>
      </c>
      <c r="E57" s="57" t="s">
        <v>100</v>
      </c>
      <c r="F57" s="57" t="s">
        <v>101</v>
      </c>
      <c r="G57" s="68"/>
    </row>
    <row r="58" spans="1:7" s="67" customFormat="1" ht="14.25" customHeight="1">
      <c r="A58" s="158" t="s">
        <v>148</v>
      </c>
      <c r="B58" s="158"/>
      <c r="C58" s="59" t="s">
        <v>107</v>
      </c>
      <c r="D58" s="69">
        <v>1</v>
      </c>
      <c r="E58" s="70">
        <v>30000</v>
      </c>
      <c r="F58" s="70">
        <f>D58*E58</f>
        <v>30000</v>
      </c>
      <c r="G58" s="68"/>
    </row>
    <row r="59" spans="1:7" s="67" customFormat="1" ht="13.5" thickBot="1">
      <c r="A59" s="158" t="s">
        <v>119</v>
      </c>
      <c r="B59" s="158"/>
      <c r="C59" s="59" t="s">
        <v>1</v>
      </c>
      <c r="D59" s="71">
        <v>0.16</v>
      </c>
      <c r="E59" s="70">
        <v>30000</v>
      </c>
      <c r="F59" s="72">
        <f>E59*D59</f>
        <v>4800</v>
      </c>
      <c r="G59" s="68"/>
    </row>
    <row r="60" spans="1:7" s="67" customFormat="1" ht="13.5" thickBot="1">
      <c r="A60" s="163" t="s">
        <v>120</v>
      </c>
      <c r="B60" s="164"/>
      <c r="C60" s="59" t="s">
        <v>121</v>
      </c>
      <c r="D60" s="59">
        <v>12</v>
      </c>
      <c r="E60" s="73">
        <f>F59</f>
        <v>4800</v>
      </c>
      <c r="F60" s="74">
        <f>E60/D60</f>
        <v>400</v>
      </c>
      <c r="G60" s="68"/>
    </row>
    <row r="61" spans="1:7" s="67" customFormat="1">
      <c r="A61" s="6"/>
      <c r="B61" s="7"/>
      <c r="C61" s="8"/>
      <c r="D61" s="9"/>
    </row>
    <row r="62" spans="1:7" s="67" customFormat="1">
      <c r="A62" s="119" t="s">
        <v>122</v>
      </c>
      <c r="B62" s="119"/>
      <c r="C62" s="119"/>
      <c r="D62" s="119"/>
      <c r="E62" s="119"/>
      <c r="F62" s="119"/>
      <c r="G62" s="119"/>
    </row>
    <row r="63" spans="1:7" s="67" customFormat="1">
      <c r="A63" s="68"/>
      <c r="B63" s="68"/>
      <c r="D63" s="68"/>
      <c r="E63" s="68"/>
      <c r="F63" s="68"/>
      <c r="G63" s="68"/>
    </row>
    <row r="64" spans="1:7" s="67" customFormat="1" ht="25.5">
      <c r="A64" s="157" t="s">
        <v>98</v>
      </c>
      <c r="B64" s="157"/>
      <c r="C64" s="57" t="s">
        <v>99</v>
      </c>
      <c r="D64" s="58" t="s">
        <v>118</v>
      </c>
      <c r="E64" s="57" t="s">
        <v>100</v>
      </c>
      <c r="F64" s="57" t="s">
        <v>101</v>
      </c>
      <c r="G64" s="68"/>
    </row>
    <row r="65" spans="1:7" s="67" customFormat="1">
      <c r="A65" s="158" t="s">
        <v>149</v>
      </c>
      <c r="B65" s="158"/>
      <c r="C65" s="59" t="s">
        <v>123</v>
      </c>
      <c r="D65" s="69">
        <v>1</v>
      </c>
      <c r="E65" s="70">
        <f>E58*3.5%</f>
        <v>1050</v>
      </c>
      <c r="F65" s="70">
        <f>D65*E65</f>
        <v>1050</v>
      </c>
      <c r="G65" s="68"/>
    </row>
    <row r="66" spans="1:7" s="67" customFormat="1">
      <c r="A66" s="158" t="s">
        <v>150</v>
      </c>
      <c r="B66" s="158"/>
      <c r="C66" s="59" t="s">
        <v>123</v>
      </c>
      <c r="D66" s="69">
        <v>1</v>
      </c>
      <c r="E66" s="70">
        <v>110.3</v>
      </c>
      <c r="F66" s="70">
        <f t="shared" ref="F66" si="1">D66*E66</f>
        <v>110.3</v>
      </c>
      <c r="G66" s="68"/>
    </row>
    <row r="67" spans="1:7" s="67" customFormat="1" ht="13.5" thickBot="1">
      <c r="A67" s="135" t="s">
        <v>124</v>
      </c>
      <c r="B67" s="137"/>
      <c r="C67" s="59" t="s">
        <v>123</v>
      </c>
      <c r="D67" s="75">
        <v>1</v>
      </c>
      <c r="E67" s="70">
        <v>900</v>
      </c>
      <c r="F67" s="72">
        <f>E67*D67</f>
        <v>900</v>
      </c>
      <c r="G67" s="68"/>
    </row>
    <row r="68" spans="1:7" s="67" customFormat="1" ht="13.5" thickBot="1">
      <c r="A68" s="163" t="s">
        <v>125</v>
      </c>
      <c r="B68" s="164"/>
      <c r="C68" s="59" t="s">
        <v>121</v>
      </c>
      <c r="D68" s="59">
        <v>12</v>
      </c>
      <c r="E68" s="73">
        <f>SUM(F65:F67)</f>
        <v>2060.3000000000002</v>
      </c>
      <c r="F68" s="74">
        <f>E68/D68</f>
        <v>171.69166666666669</v>
      </c>
      <c r="G68" s="68"/>
    </row>
    <row r="69" spans="1:7" s="67" customFormat="1">
      <c r="A69" s="76"/>
      <c r="B69" s="76"/>
      <c r="C69" s="77"/>
      <c r="D69" s="77"/>
      <c r="E69" s="78"/>
      <c r="F69" s="79"/>
      <c r="G69" s="68"/>
    </row>
    <row r="70" spans="1:7" s="67" customFormat="1">
      <c r="A70" s="119" t="s">
        <v>126</v>
      </c>
      <c r="B70" s="119"/>
      <c r="C70" s="119"/>
      <c r="D70" s="119"/>
      <c r="E70" s="119"/>
      <c r="F70" s="119"/>
      <c r="G70" s="119"/>
    </row>
    <row r="71" spans="1:7" s="67" customFormat="1">
      <c r="A71" s="68"/>
      <c r="B71" s="68"/>
      <c r="D71" s="68"/>
      <c r="E71" s="68"/>
      <c r="F71" s="68"/>
      <c r="G71" s="68"/>
    </row>
    <row r="72" spans="1:7" s="67" customFormat="1" ht="38.25">
      <c r="A72" s="80" t="s">
        <v>127</v>
      </c>
      <c r="B72" s="81" t="s">
        <v>128</v>
      </c>
      <c r="C72" s="82" t="s">
        <v>129</v>
      </c>
      <c r="D72" s="82" t="s">
        <v>152</v>
      </c>
      <c r="E72" s="81" t="s">
        <v>130</v>
      </c>
      <c r="F72" s="83" t="s">
        <v>131</v>
      </c>
      <c r="G72" s="68"/>
    </row>
    <row r="73" spans="1:7" s="67" customFormat="1">
      <c r="A73" s="84" t="s">
        <v>151</v>
      </c>
      <c r="B73" s="85">
        <v>3.79</v>
      </c>
      <c r="C73" s="86">
        <v>8</v>
      </c>
      <c r="D73" s="87">
        <v>200</v>
      </c>
      <c r="E73" s="88">
        <f>F73*B73</f>
        <v>94.75</v>
      </c>
      <c r="F73" s="89">
        <v>25</v>
      </c>
      <c r="G73" s="68"/>
    </row>
    <row r="74" spans="1:7" s="67" customFormat="1" ht="12.75" customHeight="1">
      <c r="A74" s="90" t="s">
        <v>132</v>
      </c>
      <c r="B74" s="91">
        <v>10.5</v>
      </c>
      <c r="C74" s="92">
        <f>B74*F74/5000</f>
        <v>1.6799999999999999E-2</v>
      </c>
      <c r="D74" s="93">
        <f>D73</f>
        <v>200</v>
      </c>
      <c r="E74" s="88">
        <f>D74*C74</f>
        <v>3.36</v>
      </c>
      <c r="F74" s="89">
        <v>8</v>
      </c>
      <c r="G74" s="68"/>
    </row>
    <row r="75" spans="1:7" s="67" customFormat="1">
      <c r="A75" s="90" t="s">
        <v>133</v>
      </c>
      <c r="B75" s="91">
        <v>10</v>
      </c>
      <c r="C75" s="94">
        <f>B75*F75/20000</f>
        <v>1.25E-3</v>
      </c>
      <c r="D75" s="93">
        <f>D74</f>
        <v>200</v>
      </c>
      <c r="E75" s="88">
        <f>C75*D75</f>
        <v>0.25</v>
      </c>
      <c r="F75" s="89">
        <v>2.5</v>
      </c>
      <c r="G75" s="68"/>
    </row>
    <row r="76" spans="1:7" s="67" customFormat="1">
      <c r="A76" s="90" t="s">
        <v>134</v>
      </c>
      <c r="B76" s="91">
        <v>38</v>
      </c>
      <c r="C76" s="92">
        <f>B76*F76/20000</f>
        <v>7.6E-3</v>
      </c>
      <c r="D76" s="93">
        <f>D75</f>
        <v>200</v>
      </c>
      <c r="E76" s="88">
        <f>C76*D76</f>
        <v>1.52</v>
      </c>
      <c r="F76" s="89">
        <v>4</v>
      </c>
      <c r="G76" s="68"/>
    </row>
    <row r="77" spans="1:7" s="67" customFormat="1">
      <c r="A77" s="90" t="s">
        <v>135</v>
      </c>
      <c r="B77" s="91">
        <v>10</v>
      </c>
      <c r="C77" s="92">
        <f>B77*F77/10500</f>
        <v>1.9047619047619048E-3</v>
      </c>
      <c r="D77" s="93">
        <f>D76</f>
        <v>200</v>
      </c>
      <c r="E77" s="88">
        <f>C77*D77</f>
        <v>0.38095238095238093</v>
      </c>
      <c r="F77" s="89">
        <v>2</v>
      </c>
      <c r="G77" s="68"/>
    </row>
    <row r="78" spans="1:7" s="67" customFormat="1" ht="13.5" thickBot="1">
      <c r="A78" s="95" t="s">
        <v>136</v>
      </c>
      <c r="B78" s="96">
        <v>11.6</v>
      </c>
      <c r="C78" s="97">
        <f>B78*F78/500</f>
        <v>2.3199999999999998E-2</v>
      </c>
      <c r="D78" s="98">
        <f>D77</f>
        <v>200</v>
      </c>
      <c r="E78" s="99">
        <f>D78*C78</f>
        <v>4.6399999999999997</v>
      </c>
      <c r="F78" s="100">
        <v>1</v>
      </c>
      <c r="G78" s="68"/>
    </row>
    <row r="79" spans="1:7" s="67" customFormat="1" ht="13.5" thickBot="1">
      <c r="A79" s="165" t="s">
        <v>137</v>
      </c>
      <c r="B79" s="166"/>
      <c r="C79" s="166"/>
      <c r="D79" s="167"/>
      <c r="E79" s="168">
        <f>SUM(E73:E78)</f>
        <v>104.90095238095238</v>
      </c>
      <c r="F79" s="169"/>
      <c r="G79" s="68"/>
    </row>
    <row r="80" spans="1:7" s="67" customFormat="1">
      <c r="A80" s="101"/>
      <c r="B80" s="101"/>
      <c r="C80" s="77"/>
      <c r="D80" s="102"/>
      <c r="E80" s="103"/>
      <c r="F80" s="103"/>
      <c r="G80" s="68"/>
    </row>
    <row r="81" spans="1:57" s="67" customFormat="1">
      <c r="A81" s="119" t="s">
        <v>138</v>
      </c>
      <c r="B81" s="119"/>
      <c r="C81" s="119"/>
      <c r="D81" s="119"/>
      <c r="E81" s="119"/>
      <c r="F81" s="119"/>
      <c r="G81" s="119"/>
    </row>
    <row r="82" spans="1:57" s="67" customFormat="1">
      <c r="A82" s="68"/>
      <c r="B82" s="68"/>
      <c r="D82" s="68"/>
      <c r="E82" s="68"/>
      <c r="F82" s="68"/>
      <c r="G82" s="68"/>
    </row>
    <row r="83" spans="1:57" s="67" customFormat="1" ht="25.5">
      <c r="A83" s="157" t="s">
        <v>98</v>
      </c>
      <c r="B83" s="157"/>
      <c r="C83" s="57" t="s">
        <v>99</v>
      </c>
      <c r="D83" s="58" t="s">
        <v>118</v>
      </c>
      <c r="E83" s="57" t="s">
        <v>100</v>
      </c>
      <c r="F83" s="57" t="s">
        <v>101</v>
      </c>
      <c r="G83" s="68"/>
    </row>
    <row r="84" spans="1:57" s="67" customFormat="1">
      <c r="A84" s="158" t="s">
        <v>153</v>
      </c>
      <c r="B84" s="158"/>
      <c r="C84" s="59" t="s">
        <v>123</v>
      </c>
      <c r="D84" s="69">
        <v>1</v>
      </c>
      <c r="E84" s="70">
        <f>E58</f>
        <v>30000</v>
      </c>
      <c r="F84" s="70">
        <f>D84*E84</f>
        <v>30000</v>
      </c>
      <c r="G84" s="68"/>
    </row>
    <row r="85" spans="1:57" s="67" customFormat="1" ht="13.5" thickBot="1">
      <c r="A85" s="135" t="s">
        <v>139</v>
      </c>
      <c r="B85" s="137"/>
      <c r="C85" s="59" t="s">
        <v>1</v>
      </c>
      <c r="D85" s="104">
        <v>8.4000000000000005E-2</v>
      </c>
      <c r="E85" s="70">
        <f>SUM(E84:E84)</f>
        <v>30000</v>
      </c>
      <c r="F85" s="72">
        <f>E85*D85</f>
        <v>2520</v>
      </c>
      <c r="G85" s="68"/>
    </row>
    <row r="86" spans="1:57" s="67" customFormat="1" ht="13.5" thickBot="1">
      <c r="A86" s="163" t="s">
        <v>140</v>
      </c>
      <c r="B86" s="164"/>
      <c r="C86" s="59" t="s">
        <v>121</v>
      </c>
      <c r="D86" s="59">
        <v>12</v>
      </c>
      <c r="E86" s="73">
        <f>F85</f>
        <v>2520</v>
      </c>
      <c r="F86" s="74">
        <f>E86/D86</f>
        <v>210</v>
      </c>
      <c r="G86" s="68"/>
    </row>
    <row r="87" spans="1:57" s="67" customFormat="1">
      <c r="A87" s="175"/>
      <c r="B87" s="175"/>
      <c r="C87" s="77"/>
      <c r="D87" s="77"/>
      <c r="E87" s="78"/>
      <c r="F87" s="79"/>
      <c r="G87" s="68"/>
    </row>
    <row r="88" spans="1:57" s="67" customFormat="1">
      <c r="A88" s="119" t="s">
        <v>141</v>
      </c>
      <c r="B88" s="119"/>
      <c r="C88" s="119"/>
      <c r="D88" s="119"/>
      <c r="E88" s="119"/>
      <c r="F88" s="119"/>
      <c r="G88" s="119"/>
    </row>
    <row r="89" spans="1:57" s="67" customFormat="1">
      <c r="A89" s="68"/>
      <c r="B89" s="68"/>
      <c r="D89" s="68"/>
      <c r="E89" s="68"/>
      <c r="F89" s="68"/>
      <c r="G89" s="68"/>
    </row>
    <row r="90" spans="1:57" s="108" customFormat="1" ht="25.5">
      <c r="A90" s="176" t="s">
        <v>98</v>
      </c>
      <c r="B90" s="176"/>
      <c r="C90" s="58" t="s">
        <v>99</v>
      </c>
      <c r="D90" s="58" t="s">
        <v>118</v>
      </c>
      <c r="E90" s="58" t="s">
        <v>100</v>
      </c>
      <c r="F90" s="58" t="s">
        <v>101</v>
      </c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</row>
    <row r="91" spans="1:57" s="108" customFormat="1" ht="13.5" thickBot="1">
      <c r="A91" s="177" t="s">
        <v>154</v>
      </c>
      <c r="B91" s="177"/>
      <c r="C91" s="69" t="s">
        <v>123</v>
      </c>
      <c r="D91" s="69">
        <v>4</v>
      </c>
      <c r="E91" s="178">
        <v>220</v>
      </c>
      <c r="F91" s="178">
        <f>D91*E91</f>
        <v>880</v>
      </c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</row>
    <row r="92" spans="1:57" s="108" customFormat="1" ht="13.5" thickBot="1">
      <c r="A92" s="179" t="s">
        <v>142</v>
      </c>
      <c r="B92" s="180"/>
      <c r="C92" s="181" t="s">
        <v>143</v>
      </c>
      <c r="D92" s="182"/>
      <c r="E92" s="183"/>
      <c r="F92" s="184">
        <f>D92*E92</f>
        <v>0</v>
      </c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</row>
    <row r="93" spans="1:57" s="67" customFormat="1" ht="13.5" customHeight="1" thickBot="1">
      <c r="A93" s="172" t="s">
        <v>144</v>
      </c>
      <c r="B93" s="173"/>
      <c r="C93" s="173"/>
      <c r="D93" s="173"/>
      <c r="E93" s="174"/>
      <c r="F93" s="105">
        <v>100</v>
      </c>
      <c r="G93" s="68"/>
    </row>
    <row r="94" spans="1:57" s="67" customFormat="1" ht="13.5" thickBot="1">
      <c r="A94" s="76"/>
      <c r="B94" s="76"/>
      <c r="C94" s="77"/>
      <c r="D94" s="77"/>
      <c r="E94" s="78"/>
      <c r="F94" s="79"/>
      <c r="G94" s="68"/>
    </row>
    <row r="95" spans="1:57" s="67" customFormat="1" ht="13.5" thickBot="1">
      <c r="A95" s="170" t="s">
        <v>145</v>
      </c>
      <c r="B95" s="171"/>
      <c r="C95" s="110">
        <f>F93+F86+E79+F68+F60</f>
        <v>986.59261904761911</v>
      </c>
      <c r="D95" s="77"/>
      <c r="E95" s="78"/>
      <c r="F95" s="79"/>
      <c r="G95" s="68"/>
    </row>
    <row r="96" spans="1:57" s="67" customFormat="1" ht="13.5" thickBot="1">
      <c r="A96" s="65"/>
      <c r="B96" s="65"/>
      <c r="C96" s="109"/>
      <c r="D96" s="77"/>
      <c r="E96" s="78"/>
      <c r="F96" s="79"/>
      <c r="G96" s="68"/>
    </row>
    <row r="97" spans="1:7" s="67" customFormat="1" ht="13.5" thickBot="1">
      <c r="A97" s="170" t="s">
        <v>146</v>
      </c>
      <c r="B97" s="171"/>
      <c r="C97" s="106">
        <f>C95+G10+C49+E133</f>
        <v>19395.836219047618</v>
      </c>
      <c r="D97" s="77"/>
      <c r="E97" s="78"/>
      <c r="F97" s="79"/>
      <c r="G97" s="68"/>
    </row>
    <row r="98" spans="1:7" s="67" customFormat="1">
      <c r="A98" s="76"/>
      <c r="B98" s="76"/>
      <c r="C98" s="107"/>
      <c r="D98" s="77"/>
      <c r="E98" s="78"/>
      <c r="F98" s="79"/>
      <c r="G98" s="68"/>
    </row>
    <row r="99" spans="1:7" s="67" customFormat="1">
      <c r="A99" s="76"/>
      <c r="B99" s="76"/>
      <c r="C99" s="107"/>
      <c r="D99" s="77"/>
      <c r="E99" s="78"/>
      <c r="F99" s="79"/>
      <c r="G99" s="68"/>
    </row>
    <row r="100" spans="1:7" s="15" customFormat="1" ht="12.75" customHeight="1">
      <c r="A100" s="121" t="s">
        <v>147</v>
      </c>
      <c r="B100" s="121"/>
      <c r="C100" s="121"/>
      <c r="D100" s="121"/>
      <c r="E100" s="121"/>
      <c r="F100" s="121"/>
      <c r="G100" s="121"/>
    </row>
    <row r="101" spans="1:7" s="5" customFormat="1"/>
    <row r="102" spans="1:7" s="5" customFormat="1" ht="25.5">
      <c r="A102" s="26" t="s">
        <v>46</v>
      </c>
      <c r="B102" s="26" t="s">
        <v>71</v>
      </c>
      <c r="C102" s="26" t="s">
        <v>59</v>
      </c>
      <c r="D102" s="49"/>
      <c r="E102" s="26"/>
    </row>
    <row r="103" spans="1:7">
      <c r="A103" s="50" t="s">
        <v>94</v>
      </c>
      <c r="B103" s="52">
        <v>0.05</v>
      </c>
      <c r="C103" s="39">
        <f>C97*B103</f>
        <v>969.79181095238096</v>
      </c>
      <c r="D103" s="30"/>
      <c r="E103" s="34"/>
    </row>
    <row r="104" spans="1:7">
      <c r="A104" s="50" t="s">
        <v>93</v>
      </c>
      <c r="B104" s="52">
        <v>0.15</v>
      </c>
      <c r="C104" s="39">
        <f>C97*B104</f>
        <v>2909.3754328571426</v>
      </c>
      <c r="D104" s="30"/>
      <c r="E104" s="34"/>
    </row>
    <row r="105" spans="1:7" s="1" customFormat="1">
      <c r="A105" s="24" t="s">
        <v>62</v>
      </c>
      <c r="B105" s="54">
        <f>B103+B104</f>
        <v>0.2</v>
      </c>
      <c r="C105" s="40">
        <f>C103+C104</f>
        <v>3879.1672438095238</v>
      </c>
      <c r="D105" s="32"/>
      <c r="E105" s="35"/>
    </row>
    <row r="106" spans="1:7">
      <c r="A106" s="13"/>
    </row>
    <row r="107" spans="1:7" ht="25.5">
      <c r="A107" s="33" t="s">
        <v>70</v>
      </c>
      <c r="B107" s="16" t="s">
        <v>1</v>
      </c>
      <c r="C107" s="26" t="s">
        <v>2</v>
      </c>
      <c r="D107" s="149" t="s">
        <v>5</v>
      </c>
      <c r="E107" s="149"/>
      <c r="F107" s="149"/>
      <c r="G107" s="149"/>
    </row>
    <row r="108" spans="1:7">
      <c r="A108" s="24" t="s">
        <v>63</v>
      </c>
      <c r="B108" s="31"/>
      <c r="C108" s="41">
        <f>SUM(C97+C105)</f>
        <v>23275.003462857141</v>
      </c>
      <c r="D108" s="140" t="s">
        <v>79</v>
      </c>
      <c r="E108" s="140"/>
      <c r="F108" s="140"/>
      <c r="G108" s="140"/>
    </row>
    <row r="109" spans="1:7">
      <c r="A109" s="10"/>
      <c r="B109" s="11"/>
      <c r="C109" s="42"/>
      <c r="D109" s="12"/>
    </row>
    <row r="110" spans="1:7">
      <c r="A110" s="33" t="s">
        <v>76</v>
      </c>
      <c r="B110" s="29"/>
      <c r="C110" s="41">
        <f>C108</f>
        <v>23275.003462857141</v>
      </c>
      <c r="D110" s="12"/>
    </row>
    <row r="111" spans="1:7">
      <c r="A111" s="10"/>
      <c r="B111" s="11"/>
      <c r="C111" s="43"/>
      <c r="D111" s="12"/>
    </row>
    <row r="112" spans="1:7" s="1" customFormat="1">
      <c r="A112" s="122" t="s">
        <v>155</v>
      </c>
      <c r="B112" s="122"/>
      <c r="C112" s="122"/>
      <c r="D112" s="122"/>
      <c r="E112" s="122"/>
      <c r="F112" s="122"/>
      <c r="G112" s="122"/>
    </row>
    <row r="113" spans="1:7">
      <c r="A113" s="13"/>
    </row>
    <row r="114" spans="1:7">
      <c r="A114" s="16" t="s">
        <v>66</v>
      </c>
      <c r="B114" s="16" t="s">
        <v>1</v>
      </c>
      <c r="C114" s="26" t="s">
        <v>2</v>
      </c>
      <c r="D114" s="149" t="s">
        <v>5</v>
      </c>
      <c r="E114" s="149"/>
      <c r="F114" s="149"/>
    </row>
    <row r="115" spans="1:7">
      <c r="A115" s="20" t="s">
        <v>47</v>
      </c>
      <c r="B115" s="20">
        <v>5</v>
      </c>
      <c r="C115" s="38">
        <f>C110*B115/100</f>
        <v>1163.7501731428572</v>
      </c>
      <c r="D115" s="155" t="s">
        <v>80</v>
      </c>
      <c r="E115" s="138"/>
      <c r="F115" s="138"/>
    </row>
    <row r="116" spans="1:7" ht="26.25" customHeight="1">
      <c r="A116" s="44" t="s">
        <v>87</v>
      </c>
      <c r="B116" s="20">
        <v>2.63</v>
      </c>
      <c r="C116" s="38">
        <f>C110*B116/100</f>
        <v>612.13259107314275</v>
      </c>
      <c r="D116" s="138" t="s">
        <v>48</v>
      </c>
      <c r="E116" s="138"/>
      <c r="F116" s="138"/>
    </row>
    <row r="117" spans="1:7" ht="28.5" customHeight="1">
      <c r="A117" s="20" t="s">
        <v>49</v>
      </c>
      <c r="B117" s="20">
        <v>0.56999999999999995</v>
      </c>
      <c r="C117" s="38">
        <f>C110*B117/100</f>
        <v>132.6675197382857</v>
      </c>
      <c r="D117" s="138" t="s">
        <v>50</v>
      </c>
      <c r="E117" s="138"/>
      <c r="F117" s="138"/>
    </row>
    <row r="118" spans="1:7">
      <c r="A118" s="44" t="s">
        <v>64</v>
      </c>
      <c r="B118" s="20">
        <v>6.12</v>
      </c>
      <c r="C118" s="38">
        <f>C110*B118/100</f>
        <v>1424.4302119268571</v>
      </c>
      <c r="D118" s="155" t="s">
        <v>51</v>
      </c>
      <c r="E118" s="138"/>
      <c r="F118" s="138"/>
    </row>
    <row r="119" spans="1:7">
      <c r="A119" s="20" t="s">
        <v>65</v>
      </c>
      <c r="B119" s="20">
        <v>2.5299999999999998</v>
      </c>
      <c r="C119" s="38">
        <f>C110*B119/100</f>
        <v>588.85758761028558</v>
      </c>
      <c r="D119" s="138" t="s">
        <v>52</v>
      </c>
      <c r="E119" s="138"/>
      <c r="F119" s="138"/>
    </row>
    <row r="120" spans="1:7" s="1" customFormat="1" ht="27" customHeight="1">
      <c r="A120" s="46" t="s">
        <v>67</v>
      </c>
      <c r="B120" s="46">
        <f>SUM(B115:B119)</f>
        <v>16.850000000000001</v>
      </c>
      <c r="C120" s="47">
        <f>C110*B120/100</f>
        <v>3921.8380834914283</v>
      </c>
      <c r="D120" s="139" t="s">
        <v>53</v>
      </c>
      <c r="E120" s="139"/>
      <c r="F120" s="139"/>
    </row>
    <row r="122" spans="1:7">
      <c r="A122" s="119" t="s">
        <v>156</v>
      </c>
      <c r="B122" s="119"/>
      <c r="C122" s="119"/>
      <c r="D122" s="119"/>
      <c r="E122" s="119"/>
      <c r="F122" s="119"/>
      <c r="G122" s="119"/>
    </row>
    <row r="124" spans="1:7">
      <c r="A124" s="57" t="s">
        <v>98</v>
      </c>
      <c r="B124" s="57" t="s">
        <v>99</v>
      </c>
      <c r="C124" s="58" t="s">
        <v>108</v>
      </c>
      <c r="D124" s="57" t="s">
        <v>100</v>
      </c>
      <c r="E124" s="57" t="s">
        <v>101</v>
      </c>
    </row>
    <row r="125" spans="1:7">
      <c r="A125" s="56" t="s">
        <v>102</v>
      </c>
      <c r="B125" s="59" t="s">
        <v>107</v>
      </c>
      <c r="C125" s="60">
        <v>70</v>
      </c>
      <c r="D125" s="61">
        <v>20</v>
      </c>
      <c r="E125" s="61">
        <f>C125*D125</f>
        <v>1400</v>
      </c>
    </row>
    <row r="126" spans="1:7">
      <c r="A126" s="56" t="s">
        <v>103</v>
      </c>
      <c r="B126" s="59" t="s">
        <v>107</v>
      </c>
      <c r="C126" s="60">
        <v>4</v>
      </c>
      <c r="D126" s="61">
        <v>280</v>
      </c>
      <c r="E126" s="61">
        <f t="shared" ref="E126:E131" si="2">C126*D126</f>
        <v>1120</v>
      </c>
    </row>
    <row r="127" spans="1:7">
      <c r="A127" s="56" t="s">
        <v>104</v>
      </c>
      <c r="B127" s="59" t="s">
        <v>107</v>
      </c>
      <c r="C127" s="60">
        <v>10000</v>
      </c>
      <c r="D127" s="61">
        <v>0.5</v>
      </c>
      <c r="E127" s="61">
        <f t="shared" si="2"/>
        <v>5000</v>
      </c>
    </row>
    <row r="128" spans="1:7">
      <c r="A128" s="56" t="s">
        <v>116</v>
      </c>
      <c r="B128" s="59" t="s">
        <v>107</v>
      </c>
      <c r="C128" s="60">
        <v>22</v>
      </c>
      <c r="D128" s="61">
        <v>25</v>
      </c>
      <c r="E128" s="61">
        <f t="shared" si="2"/>
        <v>550</v>
      </c>
    </row>
    <row r="129" spans="1:5">
      <c r="A129" s="56" t="s">
        <v>106</v>
      </c>
      <c r="B129" s="59" t="s">
        <v>107</v>
      </c>
      <c r="C129" s="60">
        <v>1</v>
      </c>
      <c r="D129" s="61">
        <v>1600</v>
      </c>
      <c r="E129" s="61">
        <f t="shared" si="2"/>
        <v>1600</v>
      </c>
    </row>
    <row r="130" spans="1:5">
      <c r="A130" s="56" t="s">
        <v>111</v>
      </c>
      <c r="B130" s="59" t="s">
        <v>112</v>
      </c>
      <c r="C130" s="60">
        <v>200</v>
      </c>
      <c r="D130" s="61">
        <v>3.79</v>
      </c>
      <c r="E130" s="61">
        <f t="shared" si="2"/>
        <v>758</v>
      </c>
    </row>
    <row r="131" spans="1:5">
      <c r="A131" s="56" t="s">
        <v>105</v>
      </c>
      <c r="B131" s="59" t="s">
        <v>107</v>
      </c>
      <c r="C131" s="60">
        <v>15</v>
      </c>
      <c r="D131" s="61">
        <v>10</v>
      </c>
      <c r="E131" s="61">
        <f t="shared" si="2"/>
        <v>150</v>
      </c>
    </row>
    <row r="132" spans="1:5">
      <c r="A132" s="111" t="s">
        <v>109</v>
      </c>
      <c r="B132" s="112"/>
      <c r="C132" s="112"/>
      <c r="D132" s="113"/>
      <c r="E132" s="62">
        <f>SUM(E125:E131)</f>
        <v>10578</v>
      </c>
    </row>
    <row r="133" spans="1:5">
      <c r="A133" s="63"/>
      <c r="B133" s="63"/>
      <c r="C133" s="63"/>
      <c r="D133" s="64" t="s">
        <v>110</v>
      </c>
      <c r="E133" s="62">
        <f>E132/12</f>
        <v>881.5</v>
      </c>
    </row>
    <row r="135" spans="1:5">
      <c r="A135" s="16" t="s">
        <v>54</v>
      </c>
      <c r="B135" s="16" t="s">
        <v>2</v>
      </c>
      <c r="C135" s="149"/>
      <c r="D135" s="149"/>
    </row>
    <row r="136" spans="1:5">
      <c r="A136" s="116"/>
      <c r="B136" s="18">
        <f>G10</f>
        <v>8732</v>
      </c>
      <c r="C136" s="149" t="s">
        <v>73</v>
      </c>
      <c r="D136" s="149"/>
    </row>
    <row r="137" spans="1:5">
      <c r="A137" s="117"/>
      <c r="B137" s="18">
        <f>C49</f>
        <v>8795.7435999999998</v>
      </c>
      <c r="C137" s="149" t="s">
        <v>157</v>
      </c>
      <c r="D137" s="149"/>
    </row>
    <row r="138" spans="1:5">
      <c r="A138" s="117"/>
      <c r="B138" s="18">
        <f>C95</f>
        <v>986.59261904761911</v>
      </c>
      <c r="C138" s="149" t="s">
        <v>158</v>
      </c>
      <c r="D138" s="149"/>
    </row>
    <row r="139" spans="1:5">
      <c r="A139" s="117"/>
      <c r="B139" s="18">
        <f>C105</f>
        <v>3879.1672438095238</v>
      </c>
      <c r="C139" s="149" t="s">
        <v>159</v>
      </c>
      <c r="D139" s="149"/>
    </row>
    <row r="140" spans="1:5">
      <c r="A140" s="117"/>
      <c r="B140" s="18">
        <f>C120</f>
        <v>3921.8380834914283</v>
      </c>
      <c r="C140" s="149" t="s">
        <v>160</v>
      </c>
      <c r="D140" s="149"/>
    </row>
    <row r="141" spans="1:5">
      <c r="A141" s="117"/>
      <c r="B141" s="18">
        <f>E133</f>
        <v>881.5</v>
      </c>
      <c r="C141" s="114" t="s">
        <v>161</v>
      </c>
      <c r="D141" s="115"/>
    </row>
    <row r="142" spans="1:5">
      <c r="A142" s="118"/>
      <c r="B142" s="18">
        <f>SUM(B136:B141)</f>
        <v>27196.841546348573</v>
      </c>
      <c r="C142" s="149" t="s">
        <v>68</v>
      </c>
      <c r="D142" s="149"/>
    </row>
    <row r="143" spans="1:5">
      <c r="A143" s="13"/>
    </row>
    <row r="144" spans="1:5" ht="25.5">
      <c r="A144" s="16" t="s">
        <v>55</v>
      </c>
      <c r="B144" s="16" t="s">
        <v>56</v>
      </c>
      <c r="C144" s="26" t="s">
        <v>57</v>
      </c>
    </row>
    <row r="145" spans="1:4">
      <c r="A145" s="18">
        <f>B142</f>
        <v>27196.841546348573</v>
      </c>
      <c r="B145" s="16">
        <v>12</v>
      </c>
      <c r="C145" s="41">
        <f>A145*12</f>
        <v>326362.09855618287</v>
      </c>
    </row>
    <row r="147" spans="1:4">
      <c r="A147" s="154" t="s">
        <v>74</v>
      </c>
      <c r="B147" s="151"/>
      <c r="C147" s="151"/>
      <c r="D147" s="152"/>
    </row>
    <row r="148" spans="1:4">
      <c r="A148" s="150" t="s">
        <v>75</v>
      </c>
      <c r="B148" s="151"/>
      <c r="C148" s="151"/>
      <c r="D148" s="152"/>
    </row>
    <row r="151" spans="1:4">
      <c r="C151" s="67"/>
    </row>
  </sheetData>
  <mergeCells count="86">
    <mergeCell ref="A97:B97"/>
    <mergeCell ref="A59:B59"/>
    <mergeCell ref="C138:D138"/>
    <mergeCell ref="C139:D139"/>
    <mergeCell ref="A93:E93"/>
    <mergeCell ref="A95:B95"/>
    <mergeCell ref="A92:B92"/>
    <mergeCell ref="A86:B86"/>
    <mergeCell ref="A87:B87"/>
    <mergeCell ref="A88:G88"/>
    <mergeCell ref="A90:B90"/>
    <mergeCell ref="A91:B91"/>
    <mergeCell ref="A81:G81"/>
    <mergeCell ref="A83:B83"/>
    <mergeCell ref="A84:B84"/>
    <mergeCell ref="A85:B85"/>
    <mergeCell ref="A67:B67"/>
    <mergeCell ref="A68:B68"/>
    <mergeCell ref="A70:G70"/>
    <mergeCell ref="A79:D79"/>
    <mergeCell ref="E79:F79"/>
    <mergeCell ref="A60:B60"/>
    <mergeCell ref="A62:G62"/>
    <mergeCell ref="A64:B64"/>
    <mergeCell ref="A65:B65"/>
    <mergeCell ref="A66:B66"/>
    <mergeCell ref="A55:G55"/>
    <mergeCell ref="A57:B57"/>
    <mergeCell ref="A58:B58"/>
    <mergeCell ref="D48:G48"/>
    <mergeCell ref="D40:G40"/>
    <mergeCell ref="D41:G41"/>
    <mergeCell ref="D43:G43"/>
    <mergeCell ref="D44:G44"/>
    <mergeCell ref="D45:G45"/>
    <mergeCell ref="D31:G31"/>
    <mergeCell ref="D32:G32"/>
    <mergeCell ref="D37:G37"/>
    <mergeCell ref="D38:G38"/>
    <mergeCell ref="D39:G39"/>
    <mergeCell ref="D25:G25"/>
    <mergeCell ref="D26:G26"/>
    <mergeCell ref="D27:G27"/>
    <mergeCell ref="D28:G28"/>
    <mergeCell ref="D29:G29"/>
    <mergeCell ref="A148:D148"/>
    <mergeCell ref="D33:G33"/>
    <mergeCell ref="D34:G34"/>
    <mergeCell ref="D35:G35"/>
    <mergeCell ref="A147:D147"/>
    <mergeCell ref="C135:D135"/>
    <mergeCell ref="C136:D136"/>
    <mergeCell ref="D114:F114"/>
    <mergeCell ref="D107:G107"/>
    <mergeCell ref="C137:D137"/>
    <mergeCell ref="C140:D140"/>
    <mergeCell ref="C142:D142"/>
    <mergeCell ref="D115:F115"/>
    <mergeCell ref="D116:F116"/>
    <mergeCell ref="D117:F117"/>
    <mergeCell ref="D118:F118"/>
    <mergeCell ref="A1:G1"/>
    <mergeCell ref="D16:G16"/>
    <mergeCell ref="D22:G22"/>
    <mergeCell ref="D23:G23"/>
    <mergeCell ref="A11:D11"/>
    <mergeCell ref="D14:G14"/>
    <mergeCell ref="D15:G15"/>
    <mergeCell ref="D17:G17"/>
    <mergeCell ref="D18:G18"/>
    <mergeCell ref="A132:D132"/>
    <mergeCell ref="C141:D141"/>
    <mergeCell ref="A136:A142"/>
    <mergeCell ref="A12:G12"/>
    <mergeCell ref="A3:G3"/>
    <mergeCell ref="A100:G100"/>
    <mergeCell ref="A112:G112"/>
    <mergeCell ref="A122:G122"/>
    <mergeCell ref="B10:E10"/>
    <mergeCell ref="D20:G21"/>
    <mergeCell ref="D19:G19"/>
    <mergeCell ref="D30:G30"/>
    <mergeCell ref="D119:F119"/>
    <mergeCell ref="D120:F120"/>
    <mergeCell ref="D108:G108"/>
    <mergeCell ref="D49:G49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2</vt:lpstr>
    </vt:vector>
  </TitlesOfParts>
  <Company>PMI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2014-02-27T21:08:10Z</cp:lastPrinted>
  <dcterms:created xsi:type="dcterms:W3CDTF">2008-05-30T18:30:59Z</dcterms:created>
  <dcterms:modified xsi:type="dcterms:W3CDTF">2015-11-19T12:51:01Z</dcterms:modified>
</cp:coreProperties>
</file>