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5440" windowHeight="12315"/>
  </bookViews>
  <sheets>
    <sheet name="Orçamento_Global" sheetId="2" r:id="rId1"/>
  </sheets>
  <definedNames>
    <definedName name="_xlnm._FilterDatabase" localSheetId="0" hidden="1">Orçamento_Global!#REF!</definedName>
    <definedName name="_xlnm.Print_Area" localSheetId="0">Orçamento_Global!$A$2:$M$93</definedName>
    <definedName name="_xlnm.Print_Titles" localSheetId="0">Orçamento_Global!$3:$5</definedName>
  </definedNames>
  <calcPr calcId="124519"/>
</workbook>
</file>

<file path=xl/calcChain.xml><?xml version="1.0" encoding="utf-8"?>
<calcChain xmlns="http://schemas.openxmlformats.org/spreadsheetml/2006/main">
  <c r="G50" i="2"/>
  <c r="G49"/>
  <c r="G48"/>
  <c r="G45"/>
  <c r="G46" s="1"/>
  <c r="G47" s="1"/>
  <c r="G44"/>
  <c r="G22"/>
  <c r="G21"/>
  <c r="G20"/>
  <c r="G17"/>
  <c r="G18" s="1"/>
  <c r="G19" s="1"/>
  <c r="G16"/>
  <c r="G73" l="1"/>
  <c r="G74"/>
  <c r="L9" l="1"/>
  <c r="L74" l="1"/>
  <c r="L35"/>
  <c r="L62"/>
  <c r="L34"/>
  <c r="L61"/>
  <c r="L32"/>
  <c r="L33"/>
  <c r="L60"/>
  <c r="L59"/>
  <c r="L48"/>
  <c r="L13"/>
  <c r="L57"/>
  <c r="L25"/>
  <c r="L67"/>
  <c r="J67" s="1"/>
  <c r="L16"/>
  <c r="L24"/>
  <c r="L47"/>
  <c r="L66"/>
  <c r="J66" s="1"/>
  <c r="L19"/>
  <c r="L52"/>
  <c r="L70"/>
  <c r="L29"/>
  <c r="L39"/>
  <c r="L20"/>
  <c r="L31"/>
  <c r="J31" s="1"/>
  <c r="L44"/>
  <c r="L53"/>
  <c r="L63"/>
  <c r="L71"/>
  <c r="L75"/>
  <c r="L11"/>
  <c r="L17"/>
  <c r="L21"/>
  <c r="L26"/>
  <c r="L37"/>
  <c r="L45"/>
  <c r="L49"/>
  <c r="L54"/>
  <c r="L64"/>
  <c r="L68"/>
  <c r="L73"/>
  <c r="L12"/>
  <c r="L18"/>
  <c r="L22"/>
  <c r="L28"/>
  <c r="L38"/>
  <c r="L46"/>
  <c r="L50"/>
  <c r="L56"/>
  <c r="L65"/>
  <c r="J65" s="1"/>
  <c r="L69"/>
  <c r="I31"/>
  <c r="K31"/>
  <c r="I67"/>
  <c r="K67" s="1"/>
  <c r="I66"/>
  <c r="K66" s="1"/>
  <c r="I65"/>
  <c r="K65" s="1"/>
  <c r="M31" l="1"/>
  <c r="M67"/>
  <c r="M65"/>
  <c r="M66"/>
  <c r="G34" l="1"/>
  <c r="J70"/>
  <c r="I70"/>
  <c r="J69"/>
  <c r="I69"/>
  <c r="J68"/>
  <c r="I68"/>
  <c r="I64"/>
  <c r="M70" l="1"/>
  <c r="K70"/>
  <c r="M68"/>
  <c r="K68"/>
  <c r="M69"/>
  <c r="K69"/>
  <c r="I24" l="1"/>
  <c r="K24" s="1"/>
  <c r="J24"/>
  <c r="G38"/>
  <c r="G37"/>
  <c r="M24" l="1"/>
  <c r="J13"/>
  <c r="I13"/>
  <c r="K13" s="1"/>
  <c r="J12"/>
  <c r="I12"/>
  <c r="J11"/>
  <c r="I11"/>
  <c r="K11" s="1"/>
  <c r="J9"/>
  <c r="I9"/>
  <c r="K9" s="1"/>
  <c r="M9" l="1"/>
  <c r="M12"/>
  <c r="M11"/>
  <c r="M13"/>
  <c r="K12"/>
  <c r="K7" s="1"/>
  <c r="M7" l="1"/>
  <c r="J75" l="1"/>
  <c r="I75"/>
  <c r="K75" s="1"/>
  <c r="J74"/>
  <c r="I74"/>
  <c r="K74" s="1"/>
  <c r="J73"/>
  <c r="I73"/>
  <c r="K73" s="1"/>
  <c r="F73"/>
  <c r="E73"/>
  <c r="D73"/>
  <c r="C73"/>
  <c r="J71"/>
  <c r="I71"/>
  <c r="J62"/>
  <c r="I62"/>
  <c r="J61"/>
  <c r="I61"/>
  <c r="J60"/>
  <c r="I60"/>
  <c r="J59"/>
  <c r="I59"/>
  <c r="J57"/>
  <c r="I57"/>
  <c r="K57" s="1"/>
  <c r="J56"/>
  <c r="I56"/>
  <c r="K56" s="1"/>
  <c r="J54"/>
  <c r="I54"/>
  <c r="K54" s="1"/>
  <c r="J53"/>
  <c r="I53"/>
  <c r="J52"/>
  <c r="I52"/>
  <c r="J50"/>
  <c r="I50"/>
  <c r="J49"/>
  <c r="I49"/>
  <c r="J48"/>
  <c r="I48"/>
  <c r="J47"/>
  <c r="J46"/>
  <c r="J45"/>
  <c r="J44"/>
  <c r="I44"/>
  <c r="M74" l="1"/>
  <c r="M53"/>
  <c r="M52"/>
  <c r="M57"/>
  <c r="M56"/>
  <c r="K72"/>
  <c r="M59"/>
  <c r="M75"/>
  <c r="M73"/>
  <c r="K52"/>
  <c r="M54"/>
  <c r="M60"/>
  <c r="M62"/>
  <c r="M71"/>
  <c r="M61"/>
  <c r="K53"/>
  <c r="I47"/>
  <c r="I46"/>
  <c r="K48"/>
  <c r="M48"/>
  <c r="K50"/>
  <c r="M50"/>
  <c r="K44"/>
  <c r="M44"/>
  <c r="M49"/>
  <c r="K49"/>
  <c r="I45"/>
  <c r="K59"/>
  <c r="K60"/>
  <c r="K61"/>
  <c r="K62"/>
  <c r="K71"/>
  <c r="M55" l="1"/>
  <c r="M72"/>
  <c r="K51"/>
  <c r="M51"/>
  <c r="K55"/>
  <c r="M47"/>
  <c r="K47"/>
  <c r="M45"/>
  <c r="K45"/>
  <c r="K46"/>
  <c r="M46"/>
  <c r="I25"/>
  <c r="J33"/>
  <c r="J34"/>
  <c r="J35"/>
  <c r="I33"/>
  <c r="I34"/>
  <c r="K34" s="1"/>
  <c r="I35"/>
  <c r="M35" l="1"/>
  <c r="K43"/>
  <c r="M33"/>
  <c r="M43"/>
  <c r="M34"/>
  <c r="K35"/>
  <c r="K33"/>
  <c r="J64" l="1"/>
  <c r="M64" s="1"/>
  <c r="M58" s="1"/>
  <c r="M76" s="1"/>
  <c r="K64"/>
  <c r="K58" s="1"/>
  <c r="K76" s="1"/>
  <c r="J39"/>
  <c r="J38"/>
  <c r="J37"/>
  <c r="J32" l="1"/>
  <c r="J29"/>
  <c r="J28"/>
  <c r="J26"/>
  <c r="J25"/>
  <c r="J17" l="1"/>
  <c r="J18"/>
  <c r="J19"/>
  <c r="J20"/>
  <c r="J21"/>
  <c r="J22"/>
  <c r="J16"/>
  <c r="I39" l="1"/>
  <c r="I38"/>
  <c r="I37"/>
  <c r="F37"/>
  <c r="E37"/>
  <c r="D37"/>
  <c r="C37"/>
  <c r="I32"/>
  <c r="I29"/>
  <c r="I28"/>
  <c r="I26"/>
  <c r="I22"/>
  <c r="I21"/>
  <c r="I20"/>
  <c r="I17"/>
  <c r="I16"/>
  <c r="I19" l="1"/>
  <c r="K19" s="1"/>
  <c r="M21"/>
  <c r="K21"/>
  <c r="M17"/>
  <c r="K17"/>
  <c r="K39"/>
  <c r="M39"/>
  <c r="K16"/>
  <c r="M16"/>
  <c r="M20"/>
  <c r="K20"/>
  <c r="K26"/>
  <c r="M26"/>
  <c r="K29"/>
  <c r="M29"/>
  <c r="K25"/>
  <c r="M25"/>
  <c r="K37"/>
  <c r="M37"/>
  <c r="M22"/>
  <c r="K22"/>
  <c r="K32"/>
  <c r="M32"/>
  <c r="M30" s="1"/>
  <c r="K28"/>
  <c r="M28"/>
  <c r="K38"/>
  <c r="M38"/>
  <c r="I18"/>
  <c r="M36" l="1"/>
  <c r="K27"/>
  <c r="M27"/>
  <c r="M19"/>
  <c r="K30"/>
  <c r="M18"/>
  <c r="K18"/>
  <c r="K15" s="1"/>
  <c r="K36"/>
  <c r="K23" l="1"/>
  <c r="K40" s="1"/>
  <c r="K77" s="1"/>
  <c r="M15"/>
  <c r="M23"/>
  <c r="M40" l="1"/>
  <c r="M77" s="1"/>
  <c r="F85"/>
  <c r="F81"/>
</calcChain>
</file>

<file path=xl/sharedStrings.xml><?xml version="1.0" encoding="utf-8"?>
<sst xmlns="http://schemas.openxmlformats.org/spreadsheetml/2006/main" count="242" uniqueCount="115">
  <si>
    <t>ITEM</t>
  </si>
  <si>
    <t>DESCRIÇÃO DO SERVIÇO</t>
  </si>
  <si>
    <t>UNID.</t>
  </si>
  <si>
    <t>QUANT.</t>
  </si>
  <si>
    <t>P. UNITÁRIO</t>
  </si>
  <si>
    <t>ADMINISTRACAO LOCAL DA OBRA</t>
  </si>
  <si>
    <t>PLACA DE OBRA EM CHAPA DE ACO GALVANIZADO</t>
  </si>
  <si>
    <t>ENTRADA PROVISÓRIA DE ÁGUA E ESGOTO</t>
  </si>
  <si>
    <t>m</t>
  </si>
  <si>
    <t>hrs</t>
  </si>
  <si>
    <t>mês</t>
  </si>
  <si>
    <t>KW/H</t>
  </si>
  <si>
    <t>SERVIÇOS PRELIMINARES</t>
  </si>
  <si>
    <t>EMBASAMENTO DE MATERIAL GRANULAR - RACHAO</t>
  </si>
  <si>
    <t>m2</t>
  </si>
  <si>
    <t>Ud</t>
  </si>
  <si>
    <t>Código</t>
  </si>
  <si>
    <t xml:space="preserve">74209/001 </t>
  </si>
  <si>
    <t>73847/001</t>
  </si>
  <si>
    <t>ALUGUEL CONTAINER/ESCRIT INCL INST ELET LARG=2,20 COMP=6,20M ALT=2,50M CHAPA ACO C/NERV TRAPEZ FORRO C/ISOL TERMO/ACUSTICO CHASSIS REFORC PISO COMPENS NAVAL EXC TRANSP/CARGA/DESCARGA</t>
  </si>
  <si>
    <t>CANTEIRO DE OBRAS</t>
  </si>
  <si>
    <t>BDI (%)</t>
  </si>
  <si>
    <t>Data de Elaboração do orçamento</t>
  </si>
  <si>
    <t>Data-Base do orçamento</t>
  </si>
  <si>
    <t>Encargo social (mês)</t>
  </si>
  <si>
    <t>Encargo social (hora)</t>
  </si>
  <si>
    <t>ENERGIA ELETRICA ATE 2000 KWH INDUSTRIAL, SEM DEMANDA</t>
  </si>
  <si>
    <t>VEICULO COMERCIAL LEVE (PICK-UP) COM CAPACIDADE DE CARGA DE 700 KG, MOTOR FLEX H 12,39
(LOCACAO)</t>
  </si>
  <si>
    <t>TOPOGRAFO COM ENCARGOS COMPLEMENTARES</t>
  </si>
  <si>
    <t>AUXILIAR DE TOPÓGRAFO COM ENCARGOS COMPLEMENTARES</t>
  </si>
  <si>
    <t>73960/001</t>
  </si>
  <si>
    <t>INSTAL/LIGACAO PROVISORIA ELETRICA BAIXA TENSAO P/CANT OBRA OBRA,M3-CHAVE 100A CARGA 3KWH,20CV EXCL FORN MEDIDOR</t>
  </si>
  <si>
    <t>TABELAS DE PREÇOS:</t>
  </si>
  <si>
    <t>Tabela</t>
  </si>
  <si>
    <t>SINAPI</t>
  </si>
  <si>
    <t>m3</t>
  </si>
  <si>
    <t>ESCAVAÇÃO VERTICAL A CÉU ABERTO, INCLUINDO CARGA, DESCARGA E TRANSPORTE, EM SOLO DE 1ª CATEGORIA COM ESCAVADEIRA HIDRÁULICA</t>
  </si>
  <si>
    <t>73817/002</t>
  </si>
  <si>
    <t>COMPACTACAO MECANICA C/ CONTROLE DO GC&gt;=95% DO PN (AREAS) (C/MONIVELADORA 140 HP E ROLO COMPRESSOR VIBRATORIO 80 HP)</t>
  </si>
  <si>
    <t>READEQUAÇÃO DO CANAL</t>
  </si>
  <si>
    <t>AS-BUILT</t>
  </si>
  <si>
    <t>SMOP (mar/2014)</t>
  </si>
  <si>
    <t>TOTAL SEM BDI</t>
  </si>
  <si>
    <t>TOTAL COM BDI</t>
  </si>
  <si>
    <t>GERAL</t>
  </si>
  <si>
    <t>APONTADOR OU APROPRIADOR COM ENCARGOS COMPLEMENTARES</t>
  </si>
  <si>
    <t>010407U</t>
  </si>
  <si>
    <t>ALO-06</t>
  </si>
  <si>
    <t>EQUIPE DE TOPOGRAFIA INCLUINDO EQUIPAMENTOS, PESSOAL E VEÍCULO</t>
  </si>
  <si>
    <t>PLANTIO DE ARBUSTO COM ALTURA 50 A 100CM, EM CAVA DE 60X60X60CM</t>
  </si>
  <si>
    <t>ENGENHEIRO CIVIL DE OBRA JUNIOR COM ENCARGOS COMPLEMENTARES</t>
  </si>
  <si>
    <t>VIGIA NOTURNO COM ENCARGOS COMPLEMENTARES</t>
  </si>
  <si>
    <t>ARRED (Quant.)</t>
  </si>
  <si>
    <t>ESPALHAMENTO DE MATERIAL EM BOTA FORA, COM UTILIZACAO DE TRATOR DE ESTEIRAS DE 165 HP</t>
  </si>
  <si>
    <t>m3 x km</t>
  </si>
  <si>
    <t>kg</t>
  </si>
  <si>
    <t>DESENHISTA PROJETISTA COM ENCARGOS COMPLEMENTARES</t>
  </si>
  <si>
    <t>MONTAGEM E DESMONTAGEM DE FÔRMA DE PILARES RETANGULARES E ESTRUTURAS SIMILARES COM ÁREA MÉDIA DAS SEÇÕES MAIOR QUE 0,25 M², PÉ-DIREITO SIMPLES, EM CHAPA DE MADEIRA COMPENSADA RESINADA, 4 UTILIZAÇÕES. AF_12/2015</t>
  </si>
  <si>
    <t>ITENS DE DRENAGEM COMPLEMENTARES</t>
  </si>
  <si>
    <t>SEM DESONERAÇÃO</t>
  </si>
  <si>
    <t>BDI - SEM Desoneração da folha de pagamento</t>
  </si>
  <si>
    <t>DESMATAMENTO E LIMPEZA MECANIZADA DE TERRENO COM ARVORES ATE Ø 15CM, UTILIZANDO TRATOR DE ESTEIRAS</t>
  </si>
  <si>
    <t>CONCRETO USINADO FCK=30MPA, INCLUSIVE LANCAMENTO E ADENSAMENTO</t>
  </si>
  <si>
    <t>P. UNITÁRIO
COM BDI</t>
  </si>
  <si>
    <t>COMPOSIÇÃO</t>
  </si>
  <si>
    <t>COMP 01</t>
  </si>
  <si>
    <t>RECUPERAÇÃO VEGETAL</t>
  </si>
  <si>
    <t>74039/001</t>
  </si>
  <si>
    <t>CERCA COM MOURÕES DE MADEIRA ROLICA, DIAMETRO 11cm, ESPAÇAMENTO DE 2m, ALTURA LIVRE DE 1m, CRAVADOS 0.5m, COM 5 FIOS DE ARAME FARPADO Nº14</t>
  </si>
  <si>
    <t>TRANSPORTE COM CAMINHÃO BASCULANTE 10 M3, EM VIA URBANA COM REVESTIMENTO PRIMARIO - AF_04/2016</t>
  </si>
  <si>
    <t>73770/001</t>
  </si>
  <si>
    <t>BARREIRA PRE-MOLDADA EXTERNA CONCRETO ARMADO 0,25X0,40X1,14M FCK=25MPA ACO CA-50 INCL VIGOTA HORIZONTAL MONTANTE A CADA 1,00M FERROS DE LIGACAO E MATERIAIS.</t>
  </si>
  <si>
    <t>TOTAL ZONA RURAL</t>
  </si>
  <si>
    <t>TOTAL ZONA URBANA</t>
  </si>
  <si>
    <t>TOTAL DA OBRA</t>
  </si>
  <si>
    <t>1.1.1</t>
  </si>
  <si>
    <t>1.2.1</t>
  </si>
  <si>
    <t>1.2.2</t>
  </si>
  <si>
    <t>1.2.3</t>
  </si>
  <si>
    <t>FASE PRELIMINAR</t>
  </si>
  <si>
    <t>FASE 1 - ZONA RURAL</t>
  </si>
  <si>
    <t>FASE 2 - ZONA URBANA</t>
  </si>
  <si>
    <t xml:space="preserve">PLANTIO DE GRAMA SAO CARLOS EM LEIVAS </t>
  </si>
  <si>
    <t>DEMOLIÇÃO DE ALVENARIA DE ELEMENTOS CERÂMICOS VAZADOS</t>
  </si>
  <si>
    <t>200104U</t>
  </si>
  <si>
    <t>MURO DE ALV. 1/2 VEZ H=1,50 M PADRAO PMC S/REVEST.</t>
  </si>
  <si>
    <t>RETIRADA DE DIVISORIA DE MADEIRA</t>
  </si>
  <si>
    <t>010224U</t>
  </si>
  <si>
    <t>IMPLANTAÇÃO DE BDCC COM BARREIRAS RIGIDAS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</si>
  <si>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</si>
  <si>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</si>
  <si>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</si>
  <si>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</si>
  <si>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</si>
  <si>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</si>
  <si>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</si>
  <si>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</si>
  <si>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ARMAÇÃO DE ESTRUTURAS DE CONCRETO ARMADO, EXCETO VIGAS, PILARES, LAJES E FUNDAÇÕES (DE EDIFICIOS DE MULTIPLOS PAVIMENTOS, EDIFICAÇÃO TÉRRA OU SOBRADO), UTILIZANDO AÇO CA-50 DE 6.3mm - MONTAGEM. AF_12/2016</t>
  </si>
  <si>
    <t>ARMAÇÃO DE ESTRUTURAS DE CONCRETO ARMADO, EXCETO VIGAS, PILARES, LAJES E FUNDAÇÕES (DE EDIFICIOS DE MULTIPLOS PAVIMENTOS, EDIFICAÇÃO TÉRRA OU SOBRADO), UTILIZANDO AÇO CA-50 DE 10.0mm - MONTAGEM. AF_12/2016</t>
  </si>
  <si>
    <t>ARMAÇÃO DE ESTRUTURAS DE CONCRETO ARMADO, EXCETO VIGAS, PILARES, LAJES E FUNDAÇÕES (DE EDIFICIOS DE MULTIPLOS PAVIMENTOS, EDIFICAÇÃO TÉRRA OU SOBRADO), UTILIZANDO AÇO CA-50 DE 12.5mm - MONTAGEM. AF_12/2016</t>
  </si>
  <si>
    <t>FORNEC/ASSENT. TUBO DE CONCRETO Ø 2,00M P.A-2</t>
  </si>
  <si>
    <t>GAP-34</t>
  </si>
  <si>
    <t>ARGAMASSA TRAÇO 1:4 (CIMENTO AREIA), PREPARO MANUAL AF_08/201 (m3)</t>
  </si>
  <si>
    <t>ORÇAMENTO</t>
  </si>
  <si>
    <t>MACRODRENAGEM DO RIO PALMEIRINHA</t>
  </si>
  <si>
    <t>1.2</t>
  </si>
  <si>
    <t>COMP 02</t>
  </si>
  <si>
    <t>COMP 03</t>
  </si>
  <si>
    <t>COMP 04</t>
  </si>
  <si>
    <t>COMP 05</t>
  </si>
  <si>
    <t xml:space="preserve">ART </t>
  </si>
  <si>
    <t xml:space="preserve">RESPONSÁVEL TÉCNICO:  </t>
  </si>
  <si>
    <t xml:space="preserve">ENGENHEIRO CIVIL - CREA </t>
  </si>
  <si>
    <t>%</t>
  </si>
  <si>
    <t xml:space="preserve">SMOP - 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</si>
</sst>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dd/mm/yy;@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indexed="9"/>
      <name val="Arial"/>
      <family val="2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15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4" fontId="5" fillId="3" borderId="9" xfId="0" applyNumberFormat="1" applyFont="1" applyFill="1" applyBorder="1" applyAlignment="1" applyProtection="1">
      <alignment horizontal="center" vertical="center"/>
      <protection locked="0"/>
    </xf>
    <xf numFmtId="39" fontId="5" fillId="3" borderId="9" xfId="0" applyNumberFormat="1" applyFont="1" applyFill="1" applyBorder="1" applyAlignment="1" applyProtection="1">
      <alignment horizontal="center" vertical="center"/>
    </xf>
    <xf numFmtId="4" fontId="5" fillId="3" borderId="9" xfId="0" applyNumberFormat="1" applyFont="1" applyFill="1" applyBorder="1" applyAlignment="1" applyProtection="1">
      <alignment horizontal="center" vertical="center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39" fontId="4" fillId="0" borderId="9" xfId="0" applyNumberFormat="1" applyFont="1" applyFill="1" applyBorder="1" applyAlignment="1" applyProtection="1">
      <alignment horizontal="center" vertical="center"/>
    </xf>
    <xf numFmtId="4" fontId="4" fillId="0" borderId="9" xfId="0" applyNumberFormat="1" applyFont="1" applyFill="1" applyBorder="1" applyAlignment="1" applyProtection="1">
      <alignment horizontal="center" vertical="center"/>
    </xf>
    <xf numFmtId="10" fontId="4" fillId="0" borderId="9" xfId="6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</xf>
    <xf numFmtId="4" fontId="5" fillId="4" borderId="10" xfId="0" applyNumberFormat="1" applyFont="1" applyFill="1" applyBorder="1" applyAlignment="1" applyProtection="1">
      <alignment horizontal="center" vertical="center"/>
    </xf>
    <xf numFmtId="4" fontId="5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/>
    <xf numFmtId="164" fontId="5" fillId="0" borderId="0" xfId="0" applyNumberFormat="1" applyFont="1" applyAlignment="1" applyProtection="1"/>
    <xf numFmtId="4" fontId="5" fillId="0" borderId="0" xfId="0" applyNumberFormat="1" applyFont="1" applyAlignment="1" applyProtection="1"/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/>
    <xf numFmtId="164" fontId="5" fillId="0" borderId="0" xfId="0" applyNumberFormat="1" applyFont="1" applyFill="1" applyAlignment="1" applyProtection="1"/>
    <xf numFmtId="4" fontId="5" fillId="0" borderId="0" xfId="0" applyNumberFormat="1" applyFont="1" applyFill="1" applyAlignment="1" applyProtection="1"/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center" vertical="center"/>
      <protection locked="0"/>
    </xf>
    <xf numFmtId="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4" fontId="5" fillId="4" borderId="1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9" fontId="5" fillId="4" borderId="16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/>
    <xf numFmtId="44" fontId="8" fillId="0" borderId="0" xfId="39" applyFont="1" applyFill="1"/>
    <xf numFmtId="39" fontId="5" fillId="4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right" vertical="center"/>
    </xf>
    <xf numFmtId="43" fontId="8" fillId="0" borderId="0" xfId="38" applyFont="1" applyFill="1"/>
    <xf numFmtId="0" fontId="4" fillId="5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4" fontId="4" fillId="5" borderId="14" xfId="0" applyNumberFormat="1" applyFont="1" applyFill="1" applyBorder="1" applyAlignment="1" applyProtection="1">
      <alignment horizontal="center" vertical="center"/>
    </xf>
    <xf numFmtId="4" fontId="4" fillId="5" borderId="17" xfId="0" applyNumberFormat="1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39" fontId="4" fillId="0" borderId="16" xfId="0" applyNumberFormat="1" applyFont="1" applyFill="1" applyBorder="1" applyAlignment="1" applyProtection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</xf>
    <xf numFmtId="10" fontId="4" fillId="0" borderId="16" xfId="6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4" fontId="5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39" fontId="5" fillId="3" borderId="14" xfId="0" applyNumberFormat="1" applyFont="1" applyFill="1" applyBorder="1" applyAlignment="1" applyProtection="1">
      <alignment horizontal="center" vertical="center"/>
    </xf>
    <xf numFmtId="4" fontId="5" fillId="3" borderId="14" xfId="0" applyNumberFormat="1" applyFont="1" applyFill="1" applyBorder="1" applyAlignment="1" applyProtection="1">
      <alignment horizontal="center" vertical="center"/>
    </xf>
    <xf numFmtId="4" fontId="5" fillId="3" borderId="17" xfId="0" applyNumberFormat="1" applyFont="1" applyFill="1" applyBorder="1" applyAlignment="1" applyProtection="1">
      <alignment horizontal="center" vertical="center"/>
    </xf>
    <xf numFmtId="10" fontId="5" fillId="0" borderId="0" xfId="6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/>
    <xf numFmtId="0" fontId="4" fillId="5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4" fontId="4" fillId="5" borderId="19" xfId="0" applyNumberFormat="1" applyFont="1" applyFill="1" applyBorder="1" applyAlignment="1" applyProtection="1">
      <alignment horizontal="center" vertical="center"/>
    </xf>
    <xf numFmtId="4" fontId="4" fillId="5" borderId="1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0" xfId="0" applyBorder="1"/>
    <xf numFmtId="0" fontId="8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 applyProtection="1">
      <alignment horizontal="center" vertical="center"/>
      <protection locked="0"/>
    </xf>
    <xf numFmtId="10" fontId="4" fillId="2" borderId="3" xfId="0" applyNumberFormat="1" applyFont="1" applyFill="1" applyBorder="1" applyAlignment="1" applyProtection="1">
      <alignment horizontal="center" vertical="center"/>
      <protection locked="0"/>
    </xf>
    <xf numFmtId="10" fontId="4" fillId="2" borderId="4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</cellXfs>
  <cellStyles count="40">
    <cellStyle name="Excel Built-in Normal" xfId="36"/>
    <cellStyle name="Moeda" xfId="39" builtinId="4"/>
    <cellStyle name="Moeda 2" xfId="1"/>
    <cellStyle name="Normal" xfId="0" builtinId="0"/>
    <cellStyle name="Normal 10" xfId="8"/>
    <cellStyle name="Normal 11" xfId="9"/>
    <cellStyle name="Normal 12" xfId="10"/>
    <cellStyle name="Normal 13" xfId="11"/>
    <cellStyle name="Normal 14" xfId="35"/>
    <cellStyle name="Normal 2" xfId="2"/>
    <cellStyle name="Normal 2 2" xfId="7"/>
    <cellStyle name="Normal 2 3" xfId="12"/>
    <cellStyle name="Normal 2 4" xfId="13"/>
    <cellStyle name="Normal 3" xfId="3"/>
    <cellStyle name="Normal 3 2" xfId="14"/>
    <cellStyle name="Normal 4" xfId="15"/>
    <cellStyle name="Normal 5" xfId="16"/>
    <cellStyle name="Normal 6" xfId="17"/>
    <cellStyle name="Normal 6 3" xfId="18"/>
    <cellStyle name="Normal 7" xfId="19"/>
    <cellStyle name="Normal 7 2" xfId="20"/>
    <cellStyle name="Normal 8" xfId="21"/>
    <cellStyle name="Normal 9" xfId="22"/>
    <cellStyle name="Porcentagem" xfId="6" builtinId="5"/>
    <cellStyle name="Porcentagem 2" xfId="4"/>
    <cellStyle name="Porcentagem 2 2" xfId="23"/>
    <cellStyle name="Porcentagem 3 2" xfId="24"/>
    <cellStyle name="Porcentagem 4" xfId="25"/>
    <cellStyle name="Porcentagem 5" xfId="26"/>
    <cellStyle name="Porcentagem 6" xfId="27"/>
    <cellStyle name="Porcentagem 6 2" xfId="28"/>
    <cellStyle name="Separador de milhares" xfId="38" builtinId="3"/>
    <cellStyle name="Separador de milhares 2 2" xfId="29"/>
    <cellStyle name="Título 1 1" xfId="37"/>
    <cellStyle name="Vírgula 2" xfId="5"/>
    <cellStyle name="Vírgula 3" xfId="30"/>
    <cellStyle name="Vírgula 4" xfId="31"/>
    <cellStyle name="Vírgula 4 2" xfId="32"/>
    <cellStyle name="Vírgula 5" xfId="33"/>
    <cellStyle name="Vírgula 6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showGridLines="0" tabSelected="1" zoomScale="55" zoomScaleNormal="55" zoomScaleSheetLayoutView="70" workbookViewId="0">
      <selection activeCell="J96" sqref="J96:J97"/>
    </sheetView>
  </sheetViews>
  <sheetFormatPr defaultRowHeight="17.25" outlineLevelRow="1"/>
  <cols>
    <col min="1" max="1" width="5.5703125" style="83" customWidth="1"/>
    <col min="2" max="2" width="10.85546875" style="16" customWidth="1"/>
    <col min="3" max="3" width="19.85546875" style="16" customWidth="1"/>
    <col min="4" max="4" width="21.42578125" style="16" customWidth="1"/>
    <col min="5" max="5" width="87.28515625" style="29" customWidth="1"/>
    <col min="6" max="6" width="11.5703125" style="16" customWidth="1"/>
    <col min="7" max="7" width="17.5703125" style="16" customWidth="1"/>
    <col min="8" max="8" width="22" style="35" customWidth="1"/>
    <col min="9" max="9" width="19.7109375" style="16" customWidth="1"/>
    <col min="10" max="10" width="23" style="16" customWidth="1"/>
    <col min="11" max="11" width="21.140625" style="16" customWidth="1"/>
    <col min="12" max="12" width="11" style="16" customWidth="1"/>
    <col min="13" max="13" width="23.85546875" style="16" customWidth="1"/>
    <col min="14" max="14" width="19" style="28" customWidth="1"/>
    <col min="15" max="15" width="9.140625" style="28" customWidth="1"/>
    <col min="16" max="16" width="17.5703125" style="28" bestFit="1" customWidth="1"/>
    <col min="17" max="18" width="9.140625" style="28"/>
    <col min="19" max="19" width="14.7109375" style="28" bestFit="1" customWidth="1"/>
    <col min="20" max="16384" width="9.140625" style="28"/>
  </cols>
  <sheetData>
    <row r="1" spans="1:15">
      <c r="A1" s="86"/>
    </row>
    <row r="2" spans="1:15" ht="61.5">
      <c r="A2" s="86"/>
      <c r="B2" s="90" t="s">
        <v>103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31.5">
      <c r="A3" s="84"/>
      <c r="B3" s="88" t="s">
        <v>104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O3" s="70"/>
    </row>
    <row r="4" spans="1:15" ht="31.5">
      <c r="A4" s="80"/>
      <c r="B4" s="8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O4" s="70"/>
    </row>
    <row r="5" spans="1:15" ht="33">
      <c r="A5" s="81"/>
      <c r="B5" s="75" t="s">
        <v>0</v>
      </c>
      <c r="C5" s="75" t="s">
        <v>16</v>
      </c>
      <c r="D5" s="75" t="s">
        <v>33</v>
      </c>
      <c r="E5" s="75" t="s">
        <v>1</v>
      </c>
      <c r="F5" s="75" t="s">
        <v>2</v>
      </c>
      <c r="G5" s="75" t="s">
        <v>3</v>
      </c>
      <c r="H5" s="76" t="s">
        <v>4</v>
      </c>
      <c r="I5" s="75" t="s">
        <v>52</v>
      </c>
      <c r="J5" s="77" t="s">
        <v>63</v>
      </c>
      <c r="K5" s="78" t="s">
        <v>42</v>
      </c>
      <c r="L5" s="75" t="s">
        <v>21</v>
      </c>
      <c r="M5" s="79" t="s">
        <v>43</v>
      </c>
      <c r="O5" s="70"/>
    </row>
    <row r="6" spans="1:15" ht="31.5">
      <c r="A6" s="82"/>
      <c r="B6" s="93" t="s">
        <v>79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5">
      <c r="A7" s="81"/>
      <c r="B7" s="63">
        <v>1</v>
      </c>
      <c r="C7" s="63"/>
      <c r="D7" s="63"/>
      <c r="E7" s="64" t="s">
        <v>12</v>
      </c>
      <c r="F7" s="71"/>
      <c r="G7" s="66"/>
      <c r="H7" s="66"/>
      <c r="I7" s="67"/>
      <c r="J7" s="67"/>
      <c r="K7" s="68">
        <f>SUM(K8:K13)</f>
        <v>0</v>
      </c>
      <c r="L7" s="67"/>
      <c r="M7" s="69">
        <f>SUM(M8:M13)</f>
        <v>0</v>
      </c>
    </row>
    <row r="8" spans="1:15" outlineLevel="1">
      <c r="A8" s="81"/>
      <c r="B8" s="7">
        <v>1.1000000000000001</v>
      </c>
      <c r="C8" s="7"/>
      <c r="D8" s="7"/>
      <c r="E8" s="8" t="s">
        <v>44</v>
      </c>
      <c r="F8" s="7"/>
      <c r="G8" s="9"/>
      <c r="H8" s="32"/>
      <c r="I8" s="10"/>
      <c r="J8" s="10"/>
      <c r="K8" s="11"/>
      <c r="L8" s="10"/>
      <c r="M8" s="13"/>
    </row>
    <row r="9" spans="1:15" outlineLevel="1">
      <c r="A9" s="81"/>
      <c r="B9" s="7" t="s">
        <v>75</v>
      </c>
      <c r="C9" s="7" t="s">
        <v>17</v>
      </c>
      <c r="D9" s="7" t="s">
        <v>34</v>
      </c>
      <c r="E9" s="8" t="s">
        <v>6</v>
      </c>
      <c r="F9" s="7" t="s">
        <v>14</v>
      </c>
      <c r="G9" s="9">
        <v>5</v>
      </c>
      <c r="H9" s="9"/>
      <c r="I9" s="10">
        <f>ROUND(G9,2)</f>
        <v>5</v>
      </c>
      <c r="J9" s="10">
        <f>ROUND(H9*(1+L9),2)</f>
        <v>0</v>
      </c>
      <c r="K9" s="11">
        <f>ROUND(I9*H9,2)</f>
        <v>0</v>
      </c>
      <c r="L9" s="12">
        <f>F91</f>
        <v>0</v>
      </c>
      <c r="M9" s="13">
        <f>ROUND(I9*J9,2)</f>
        <v>0</v>
      </c>
    </row>
    <row r="10" spans="1:15" outlineLevel="1">
      <c r="A10" s="81"/>
      <c r="B10" s="7" t="s">
        <v>105</v>
      </c>
      <c r="C10" s="7"/>
      <c r="D10" s="7"/>
      <c r="E10" s="8" t="s">
        <v>20</v>
      </c>
      <c r="F10" s="7"/>
      <c r="G10" s="9"/>
      <c r="H10" s="32"/>
      <c r="I10" s="10"/>
      <c r="J10" s="10"/>
      <c r="K10" s="11"/>
      <c r="L10" s="12"/>
      <c r="M10" s="13"/>
    </row>
    <row r="11" spans="1:15" ht="33" outlineLevel="1">
      <c r="A11" s="81"/>
      <c r="B11" s="7" t="s">
        <v>76</v>
      </c>
      <c r="C11" s="7" t="s">
        <v>30</v>
      </c>
      <c r="D11" s="7" t="s">
        <v>34</v>
      </c>
      <c r="E11" s="8" t="s">
        <v>31</v>
      </c>
      <c r="F11" s="7" t="s">
        <v>15</v>
      </c>
      <c r="G11" s="9">
        <v>1</v>
      </c>
      <c r="H11" s="9"/>
      <c r="I11" s="10">
        <f>ROUND(G11,2)</f>
        <v>1</v>
      </c>
      <c r="J11" s="10">
        <f>ROUND(H11*(1+L11),2)</f>
        <v>0</v>
      </c>
      <c r="K11" s="11">
        <f>ROUND(I11*H11,2)</f>
        <v>0</v>
      </c>
      <c r="L11" s="12">
        <f>$L$9</f>
        <v>0</v>
      </c>
      <c r="M11" s="13">
        <f>ROUND(I11*J11,2)</f>
        <v>0</v>
      </c>
    </row>
    <row r="12" spans="1:15" ht="66" outlineLevel="1">
      <c r="A12" s="81"/>
      <c r="B12" s="7" t="s">
        <v>77</v>
      </c>
      <c r="C12" s="7" t="s">
        <v>18</v>
      </c>
      <c r="D12" s="7" t="s">
        <v>34</v>
      </c>
      <c r="E12" s="8" t="s">
        <v>19</v>
      </c>
      <c r="F12" s="7" t="s">
        <v>10</v>
      </c>
      <c r="G12" s="9">
        <v>8</v>
      </c>
      <c r="H12" s="9"/>
      <c r="I12" s="10">
        <f>ROUND(G12,2)</f>
        <v>8</v>
      </c>
      <c r="J12" s="10">
        <f>ROUND(H12*(1+L12),2)</f>
        <v>0</v>
      </c>
      <c r="K12" s="11">
        <f>ROUND(I12*H12,2)</f>
        <v>0</v>
      </c>
      <c r="L12" s="12">
        <f>$L$9</f>
        <v>0</v>
      </c>
      <c r="M12" s="13">
        <f>ROUND(I12*J12,2)</f>
        <v>0</v>
      </c>
    </row>
    <row r="13" spans="1:15" outlineLevel="1">
      <c r="A13" s="81"/>
      <c r="B13" s="56" t="s">
        <v>78</v>
      </c>
      <c r="C13" s="55" t="s">
        <v>46</v>
      </c>
      <c r="D13" s="56" t="s">
        <v>41</v>
      </c>
      <c r="E13" s="57" t="s">
        <v>7</v>
      </c>
      <c r="F13" s="56" t="s">
        <v>15</v>
      </c>
      <c r="G13" s="58">
        <v>1</v>
      </c>
      <c r="H13" s="58"/>
      <c r="I13" s="59">
        <f>ROUND(G13,2)</f>
        <v>1</v>
      </c>
      <c r="J13" s="59">
        <f>ROUND(H13*(1+L13),2)</f>
        <v>0</v>
      </c>
      <c r="K13" s="60">
        <f>ROUND(I13*H13,2)</f>
        <v>0</v>
      </c>
      <c r="L13" s="61">
        <f>$L$9</f>
        <v>0</v>
      </c>
      <c r="M13" s="62">
        <f>ROUND(I13*J13,2)</f>
        <v>0</v>
      </c>
    </row>
    <row r="14" spans="1:15" ht="31.5">
      <c r="A14" s="82"/>
      <c r="B14" s="93" t="s">
        <v>80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5">
      <c r="A15" s="81"/>
      <c r="B15" s="63">
        <v>1</v>
      </c>
      <c r="C15" s="63"/>
      <c r="D15" s="63"/>
      <c r="E15" s="64" t="s">
        <v>5</v>
      </c>
      <c r="F15" s="63"/>
      <c r="G15" s="65"/>
      <c r="H15" s="66"/>
      <c r="I15" s="67"/>
      <c r="J15" s="67"/>
      <c r="K15" s="68">
        <f>SUM(K16:K22)</f>
        <v>0</v>
      </c>
      <c r="L15" s="67"/>
      <c r="M15" s="69">
        <f>SUM(M16:M22)</f>
        <v>0</v>
      </c>
      <c r="O15" s="70"/>
    </row>
    <row r="16" spans="1:15" ht="33" outlineLevel="1">
      <c r="A16" s="81"/>
      <c r="B16" s="7">
        <v>1.1000000000000001</v>
      </c>
      <c r="C16" s="7">
        <v>90777</v>
      </c>
      <c r="D16" s="7" t="s">
        <v>34</v>
      </c>
      <c r="E16" s="8" t="s">
        <v>50</v>
      </c>
      <c r="F16" s="7" t="s">
        <v>9</v>
      </c>
      <c r="G16" s="9">
        <f>ROUND((160*3),0)</f>
        <v>480</v>
      </c>
      <c r="H16" s="9"/>
      <c r="I16" s="10">
        <f t="shared" ref="I16:I22" si="0">ROUND(G16,2)</f>
        <v>480</v>
      </c>
      <c r="J16" s="10">
        <f>ROUND(H16*(1+L16),2)</f>
        <v>0</v>
      </c>
      <c r="K16" s="11">
        <f>ROUND(I16*H16,2)</f>
        <v>0</v>
      </c>
      <c r="L16" s="12">
        <f t="shared" ref="L16:L22" si="1">$L$9</f>
        <v>0</v>
      </c>
      <c r="M16" s="13">
        <f t="shared" ref="M16:M22" si="2">ROUND(I16*J16,2)</f>
        <v>0</v>
      </c>
    </row>
    <row r="17" spans="1:13" outlineLevel="1">
      <c r="A17" s="81"/>
      <c r="B17" s="7">
        <v>1.2</v>
      </c>
      <c r="C17" s="7">
        <v>90767</v>
      </c>
      <c r="D17" s="7" t="s">
        <v>34</v>
      </c>
      <c r="E17" s="8" t="s">
        <v>45</v>
      </c>
      <c r="F17" s="7" t="s">
        <v>9</v>
      </c>
      <c r="G17" s="9">
        <f>ROUND((160*3),0)</f>
        <v>480</v>
      </c>
      <c r="H17" s="9"/>
      <c r="I17" s="10">
        <f t="shared" si="0"/>
        <v>480</v>
      </c>
      <c r="J17" s="10">
        <f t="shared" ref="J17:J22" si="3">ROUND(H17*(1+L17),2)</f>
        <v>0</v>
      </c>
      <c r="K17" s="11">
        <f t="shared" ref="K17:K22" si="4">ROUND(I17*H17,2)</f>
        <v>0</v>
      </c>
      <c r="L17" s="12">
        <f t="shared" si="1"/>
        <v>0</v>
      </c>
      <c r="M17" s="13">
        <f t="shared" si="2"/>
        <v>0</v>
      </c>
    </row>
    <row r="18" spans="1:13" outlineLevel="1">
      <c r="A18" s="81"/>
      <c r="B18" s="7">
        <v>1.3</v>
      </c>
      <c r="C18" s="7">
        <v>90781</v>
      </c>
      <c r="D18" s="7" t="s">
        <v>34</v>
      </c>
      <c r="E18" s="8" t="s">
        <v>28</v>
      </c>
      <c r="F18" s="7" t="s">
        <v>9</v>
      </c>
      <c r="G18" s="9">
        <f>(G17/2)</f>
        <v>240</v>
      </c>
      <c r="H18" s="9"/>
      <c r="I18" s="10">
        <f t="shared" si="0"/>
        <v>240</v>
      </c>
      <c r="J18" s="10">
        <f t="shared" si="3"/>
        <v>0</v>
      </c>
      <c r="K18" s="11">
        <f t="shared" si="4"/>
        <v>0</v>
      </c>
      <c r="L18" s="12">
        <f t="shared" si="1"/>
        <v>0</v>
      </c>
      <c r="M18" s="13">
        <f t="shared" si="2"/>
        <v>0</v>
      </c>
    </row>
    <row r="19" spans="1:13" outlineLevel="1">
      <c r="A19" s="81"/>
      <c r="B19" s="7">
        <v>1.4</v>
      </c>
      <c r="C19" s="7">
        <v>88253</v>
      </c>
      <c r="D19" s="7" t="s">
        <v>34</v>
      </c>
      <c r="E19" s="8" t="s">
        <v>29</v>
      </c>
      <c r="F19" s="7" t="s">
        <v>9</v>
      </c>
      <c r="G19" s="9">
        <f>(G18)/1.2</f>
        <v>200</v>
      </c>
      <c r="H19" s="9"/>
      <c r="I19" s="10">
        <f t="shared" si="0"/>
        <v>200</v>
      </c>
      <c r="J19" s="10">
        <f t="shared" si="3"/>
        <v>0</v>
      </c>
      <c r="K19" s="11">
        <f t="shared" si="4"/>
        <v>0</v>
      </c>
      <c r="L19" s="12">
        <f t="shared" si="1"/>
        <v>0</v>
      </c>
      <c r="M19" s="13">
        <f t="shared" si="2"/>
        <v>0</v>
      </c>
    </row>
    <row r="20" spans="1:13" outlineLevel="1">
      <c r="A20" s="81"/>
      <c r="B20" s="7">
        <v>1.5</v>
      </c>
      <c r="C20" s="7">
        <v>2705</v>
      </c>
      <c r="D20" s="7" t="s">
        <v>34</v>
      </c>
      <c r="E20" s="8" t="s">
        <v>26</v>
      </c>
      <c r="F20" s="7" t="s">
        <v>11</v>
      </c>
      <c r="G20" s="9">
        <f>3*300</f>
        <v>900</v>
      </c>
      <c r="H20" s="9"/>
      <c r="I20" s="10">
        <f t="shared" si="0"/>
        <v>900</v>
      </c>
      <c r="J20" s="10">
        <f t="shared" si="3"/>
        <v>0</v>
      </c>
      <c r="K20" s="11">
        <f t="shared" si="4"/>
        <v>0</v>
      </c>
      <c r="L20" s="12">
        <f t="shared" si="1"/>
        <v>0</v>
      </c>
      <c r="M20" s="13">
        <f t="shared" si="2"/>
        <v>0</v>
      </c>
    </row>
    <row r="21" spans="1:13" outlineLevel="1">
      <c r="A21" s="81"/>
      <c r="B21" s="7">
        <v>1.6</v>
      </c>
      <c r="C21" s="7">
        <v>88326</v>
      </c>
      <c r="D21" s="7" t="s">
        <v>34</v>
      </c>
      <c r="E21" s="8" t="s">
        <v>51</v>
      </c>
      <c r="F21" s="7" t="s">
        <v>9</v>
      </c>
      <c r="G21" s="9">
        <f>((12*5*1+2*24*1)*3)</f>
        <v>324</v>
      </c>
      <c r="H21" s="9"/>
      <c r="I21" s="10">
        <f>ROUND(G21,2)</f>
        <v>324</v>
      </c>
      <c r="J21" s="10">
        <f t="shared" si="3"/>
        <v>0</v>
      </c>
      <c r="K21" s="11">
        <f t="shared" si="4"/>
        <v>0</v>
      </c>
      <c r="L21" s="12">
        <f t="shared" si="1"/>
        <v>0</v>
      </c>
      <c r="M21" s="13">
        <f t="shared" si="2"/>
        <v>0</v>
      </c>
    </row>
    <row r="22" spans="1:13" ht="49.5" outlineLevel="1">
      <c r="A22" s="81"/>
      <c r="B22" s="7">
        <v>1.7</v>
      </c>
      <c r="C22" s="7">
        <v>1160</v>
      </c>
      <c r="D22" s="7" t="s">
        <v>34</v>
      </c>
      <c r="E22" s="8" t="s">
        <v>27</v>
      </c>
      <c r="F22" s="7" t="s">
        <v>9</v>
      </c>
      <c r="G22" s="9">
        <f>(3*5*24)/1.2</f>
        <v>300</v>
      </c>
      <c r="H22" s="9"/>
      <c r="I22" s="10">
        <f t="shared" si="0"/>
        <v>300</v>
      </c>
      <c r="J22" s="10">
        <f t="shared" si="3"/>
        <v>0</v>
      </c>
      <c r="K22" s="11">
        <f t="shared" si="4"/>
        <v>0</v>
      </c>
      <c r="L22" s="12">
        <f t="shared" si="1"/>
        <v>0</v>
      </c>
      <c r="M22" s="13">
        <f t="shared" si="2"/>
        <v>0</v>
      </c>
    </row>
    <row r="23" spans="1:13">
      <c r="A23" s="81"/>
      <c r="B23" s="1">
        <v>3</v>
      </c>
      <c r="C23" s="1"/>
      <c r="D23" s="1"/>
      <c r="E23" s="2" t="s">
        <v>66</v>
      </c>
      <c r="F23" s="1"/>
      <c r="G23" s="31"/>
      <c r="H23" s="31"/>
      <c r="I23" s="4"/>
      <c r="J23" s="4"/>
      <c r="K23" s="5">
        <f>SUM(K24:K26)</f>
        <v>0</v>
      </c>
      <c r="L23" s="4"/>
      <c r="M23" s="6">
        <f>SUM(M24:M26)</f>
        <v>0</v>
      </c>
    </row>
    <row r="24" spans="1:13" outlineLevel="1">
      <c r="A24" s="81"/>
      <c r="B24" s="7">
        <v>3.1</v>
      </c>
      <c r="C24" s="7">
        <v>85179</v>
      </c>
      <c r="D24" s="7" t="s">
        <v>34</v>
      </c>
      <c r="E24" s="8" t="s">
        <v>82</v>
      </c>
      <c r="F24" s="7" t="s">
        <v>14</v>
      </c>
      <c r="G24" s="9">
        <v>13372.76</v>
      </c>
      <c r="H24" s="9"/>
      <c r="I24" s="10">
        <f>ROUND(G24,2)</f>
        <v>13372.76</v>
      </c>
      <c r="J24" s="10">
        <f>ROUND(H24*(1+L24),2)</f>
        <v>0</v>
      </c>
      <c r="K24" s="11">
        <f>ROUND(I24*H24,2)</f>
        <v>0</v>
      </c>
      <c r="L24" s="12">
        <f>$L$9</f>
        <v>0</v>
      </c>
      <c r="M24" s="13">
        <f>ROUND(I24*J24,2)</f>
        <v>0</v>
      </c>
    </row>
    <row r="25" spans="1:13" ht="33" outlineLevel="1">
      <c r="A25" s="81"/>
      <c r="B25" s="7">
        <v>3.3</v>
      </c>
      <c r="C25" s="7">
        <v>73672</v>
      </c>
      <c r="D25" s="7" t="s">
        <v>34</v>
      </c>
      <c r="E25" s="8" t="s">
        <v>61</v>
      </c>
      <c r="F25" s="7" t="s">
        <v>14</v>
      </c>
      <c r="G25" s="9">
        <v>11328.41</v>
      </c>
      <c r="H25" s="10"/>
      <c r="I25" s="10">
        <f>ROUND(G25,2)</f>
        <v>11328.41</v>
      </c>
      <c r="J25" s="10">
        <f>ROUND(H25*(1+L25),2)</f>
        <v>0</v>
      </c>
      <c r="K25" s="11">
        <f>ROUND(I25*H25,2)</f>
        <v>0</v>
      </c>
      <c r="L25" s="12">
        <f>$L$9</f>
        <v>0</v>
      </c>
      <c r="M25" s="13">
        <f>ROUND(I25*J25,2)</f>
        <v>0</v>
      </c>
    </row>
    <row r="26" spans="1:13" outlineLevel="1">
      <c r="A26" s="81"/>
      <c r="B26" s="7">
        <v>3.4</v>
      </c>
      <c r="C26" s="7">
        <v>85178</v>
      </c>
      <c r="D26" s="37" t="s">
        <v>34</v>
      </c>
      <c r="E26" s="41" t="s">
        <v>49</v>
      </c>
      <c r="F26" s="7" t="s">
        <v>15</v>
      </c>
      <c r="G26" s="43">
        <v>7687</v>
      </c>
      <c r="H26" s="10"/>
      <c r="I26" s="10">
        <f>ROUND(G26,2)</f>
        <v>7687</v>
      </c>
      <c r="J26" s="10">
        <f>ROUND(H26*(1+L26),2)</f>
        <v>0</v>
      </c>
      <c r="K26" s="11">
        <f>ROUND(I26*H26,2)</f>
        <v>0</v>
      </c>
      <c r="L26" s="12">
        <f>$L$9</f>
        <v>0</v>
      </c>
      <c r="M26" s="13">
        <f>ROUND(I26*J26,2)</f>
        <v>0</v>
      </c>
    </row>
    <row r="27" spans="1:13">
      <c r="A27" s="81"/>
      <c r="B27" s="1">
        <v>4</v>
      </c>
      <c r="C27" s="1"/>
      <c r="D27" s="1"/>
      <c r="E27" s="2" t="s">
        <v>58</v>
      </c>
      <c r="F27" s="1"/>
      <c r="G27" s="3"/>
      <c r="H27" s="31"/>
      <c r="I27" s="4"/>
      <c r="J27" s="4"/>
      <c r="K27" s="5">
        <f>SUM(K28:K29)</f>
        <v>0</v>
      </c>
      <c r="L27" s="4"/>
      <c r="M27" s="6">
        <f>SUM(M28:M29)</f>
        <v>0</v>
      </c>
    </row>
    <row r="28" spans="1:13" outlineLevel="1">
      <c r="A28" s="81"/>
      <c r="B28" s="7">
        <v>4.0999999999999996</v>
      </c>
      <c r="C28" s="7" t="s">
        <v>87</v>
      </c>
      <c r="D28" s="7" t="s">
        <v>41</v>
      </c>
      <c r="E28" s="8" t="s">
        <v>86</v>
      </c>
      <c r="F28" s="7" t="s">
        <v>8</v>
      </c>
      <c r="G28" s="9">
        <v>116</v>
      </c>
      <c r="H28" s="9"/>
      <c r="I28" s="10">
        <f>ROUND(G28,2)</f>
        <v>116</v>
      </c>
      <c r="J28" s="10">
        <f>ROUND(H28*(1+L28),2)</f>
        <v>0</v>
      </c>
      <c r="K28" s="11">
        <f>ROUND(I28*H28,2)</f>
        <v>0</v>
      </c>
      <c r="L28" s="12">
        <f>$L$9</f>
        <v>0</v>
      </c>
      <c r="M28" s="13">
        <f>ROUND(I28*J28,2)</f>
        <v>0</v>
      </c>
    </row>
    <row r="29" spans="1:13" ht="60" customHeight="1" outlineLevel="1">
      <c r="B29" s="7">
        <v>4.2</v>
      </c>
      <c r="C29" s="7" t="s">
        <v>67</v>
      </c>
      <c r="D29" s="7" t="s">
        <v>34</v>
      </c>
      <c r="E29" s="8" t="s">
        <v>68</v>
      </c>
      <c r="F29" s="7" t="s">
        <v>8</v>
      </c>
      <c r="G29" s="9">
        <v>116</v>
      </c>
      <c r="H29" s="9"/>
      <c r="I29" s="10">
        <f>ROUND(G29,2)</f>
        <v>116</v>
      </c>
      <c r="J29" s="10">
        <f>ROUND(H29*(1+L29),2)</f>
        <v>0</v>
      </c>
      <c r="K29" s="11">
        <f>ROUND(I29*H29,2)</f>
        <v>0</v>
      </c>
      <c r="L29" s="12">
        <f>$L$9</f>
        <v>0</v>
      </c>
      <c r="M29" s="13">
        <f>ROUND(I29*J29,2)</f>
        <v>0</v>
      </c>
    </row>
    <row r="30" spans="1:13">
      <c r="A30" s="81"/>
      <c r="B30" s="1">
        <v>5</v>
      </c>
      <c r="C30" s="1"/>
      <c r="D30" s="1"/>
      <c r="E30" s="2" t="s">
        <v>39</v>
      </c>
      <c r="F30" s="1"/>
      <c r="G30" s="3"/>
      <c r="H30" s="31"/>
      <c r="I30" s="4"/>
      <c r="J30" s="4"/>
      <c r="K30" s="5">
        <f>SUM(K32:K35)</f>
        <v>0</v>
      </c>
      <c r="L30" s="4"/>
      <c r="M30" s="6">
        <f>SUM(M31:M35)</f>
        <v>0</v>
      </c>
    </row>
    <row r="31" spans="1:13">
      <c r="A31" s="81"/>
      <c r="B31" s="7">
        <v>5.0999999999999996</v>
      </c>
      <c r="C31" s="7" t="s">
        <v>101</v>
      </c>
      <c r="D31" s="7" t="s">
        <v>41</v>
      </c>
      <c r="E31" s="8" t="s">
        <v>100</v>
      </c>
      <c r="F31" s="7" t="s">
        <v>8</v>
      </c>
      <c r="G31" s="11">
        <v>13</v>
      </c>
      <c r="H31" s="9"/>
      <c r="I31" s="10">
        <f>ROUND(G31,2)</f>
        <v>13</v>
      </c>
      <c r="J31" s="10">
        <f>ROUND(H31*(1+L31),2)</f>
        <v>0</v>
      </c>
      <c r="K31" s="11">
        <f>ROUND(I31*H31,2)</f>
        <v>0</v>
      </c>
      <c r="L31" s="12">
        <f>$L$9</f>
        <v>0</v>
      </c>
      <c r="M31" s="13">
        <f>ROUND(I31*J31,2)</f>
        <v>0</v>
      </c>
    </row>
    <row r="32" spans="1:13" ht="49.5" outlineLevel="1">
      <c r="A32" s="81"/>
      <c r="B32" s="7">
        <v>5.2</v>
      </c>
      <c r="C32" s="7" t="s">
        <v>106</v>
      </c>
      <c r="D32" s="7" t="s">
        <v>64</v>
      </c>
      <c r="E32" s="8" t="s">
        <v>36</v>
      </c>
      <c r="F32" s="7" t="s">
        <v>35</v>
      </c>
      <c r="G32" s="11">
        <v>10707.95</v>
      </c>
      <c r="H32" s="9"/>
      <c r="I32" s="10">
        <f>ROUND(G32,2)</f>
        <v>10707.95</v>
      </c>
      <c r="J32" s="10">
        <f>ROUND(H32*(1+L32),2)</f>
        <v>0</v>
      </c>
      <c r="K32" s="11">
        <f>ROUND(I32*H32,2)</f>
        <v>0</v>
      </c>
      <c r="L32" s="12">
        <f>$L$9</f>
        <v>0</v>
      </c>
      <c r="M32" s="13">
        <f>ROUND(I32*J32,2)</f>
        <v>0</v>
      </c>
    </row>
    <row r="33" spans="1:15" ht="33" outlineLevel="1">
      <c r="A33" s="81"/>
      <c r="B33" s="7">
        <v>5.3</v>
      </c>
      <c r="C33" s="7" t="s">
        <v>107</v>
      </c>
      <c r="D33" s="7" t="s">
        <v>64</v>
      </c>
      <c r="E33" s="8" t="s">
        <v>38</v>
      </c>
      <c r="F33" s="7" t="s">
        <v>35</v>
      </c>
      <c r="G33" s="11">
        <v>0</v>
      </c>
      <c r="H33" s="9"/>
      <c r="I33" s="10">
        <f>ROUND(G33,2)</f>
        <v>0</v>
      </c>
      <c r="J33" s="10">
        <f>ROUND(H33*(1+L33),2)</f>
        <v>0</v>
      </c>
      <c r="K33" s="11">
        <f>ROUND(I33*H33,2)</f>
        <v>0</v>
      </c>
      <c r="L33" s="12">
        <f>$L$9</f>
        <v>0</v>
      </c>
      <c r="M33" s="13">
        <f>ROUND(I33*J33,2)</f>
        <v>0</v>
      </c>
    </row>
    <row r="34" spans="1:15" ht="33" outlineLevel="1">
      <c r="A34" s="81"/>
      <c r="B34" s="7">
        <v>5.4</v>
      </c>
      <c r="C34" s="7" t="s">
        <v>108</v>
      </c>
      <c r="D34" s="7" t="s">
        <v>64</v>
      </c>
      <c r="E34" s="8" t="s">
        <v>53</v>
      </c>
      <c r="F34" s="9" t="s">
        <v>35</v>
      </c>
      <c r="G34" s="9">
        <f>G32</f>
        <v>10707.95</v>
      </c>
      <c r="H34" s="9"/>
      <c r="I34" s="10">
        <f>ROUND(G34,2)</f>
        <v>10707.95</v>
      </c>
      <c r="J34" s="10">
        <f>ROUND(H34*(1+L34),2)</f>
        <v>0</v>
      </c>
      <c r="K34" s="11">
        <f>ROUND(I34*H34,2)</f>
        <v>0</v>
      </c>
      <c r="L34" s="12">
        <f>$L$9</f>
        <v>0</v>
      </c>
      <c r="M34" s="13">
        <f>ROUND(I34*J34,2)</f>
        <v>0</v>
      </c>
    </row>
    <row r="35" spans="1:15" ht="33" outlineLevel="1">
      <c r="A35" s="81"/>
      <c r="B35" s="7">
        <v>5.5</v>
      </c>
      <c r="C35" s="7" t="s">
        <v>109</v>
      </c>
      <c r="D35" s="7" t="s">
        <v>64</v>
      </c>
      <c r="E35" s="8" t="s">
        <v>69</v>
      </c>
      <c r="F35" s="9" t="s">
        <v>54</v>
      </c>
      <c r="G35" s="11">
        <v>9293.3130000000001</v>
      </c>
      <c r="H35" s="9"/>
      <c r="I35" s="10">
        <f>ROUND(G35,2)</f>
        <v>9293.31</v>
      </c>
      <c r="J35" s="10">
        <f>ROUND(H35*(1+L35),2)</f>
        <v>0</v>
      </c>
      <c r="K35" s="11">
        <f>ROUND(I35*H35,2)</f>
        <v>0</v>
      </c>
      <c r="L35" s="12">
        <f>$L$9</f>
        <v>0</v>
      </c>
      <c r="M35" s="13">
        <f>ROUND(I35*J35,2)</f>
        <v>0</v>
      </c>
    </row>
    <row r="36" spans="1:15">
      <c r="A36" s="81"/>
      <c r="B36" s="1">
        <v>6</v>
      </c>
      <c r="C36" s="1"/>
      <c r="D36" s="1"/>
      <c r="E36" s="2" t="s">
        <v>40</v>
      </c>
      <c r="F36" s="2"/>
      <c r="G36" s="2"/>
      <c r="H36" s="31"/>
      <c r="I36" s="2"/>
      <c r="J36" s="2"/>
      <c r="K36" s="5">
        <f>SUM(K37:K39)</f>
        <v>0</v>
      </c>
      <c r="L36" s="4"/>
      <c r="M36" s="6">
        <f>SUM(M37:M39)</f>
        <v>0</v>
      </c>
    </row>
    <row r="37" spans="1:15" ht="33" outlineLevel="1">
      <c r="A37" s="81"/>
      <c r="B37" s="7">
        <v>6.1</v>
      </c>
      <c r="C37" s="38">
        <f>C16</f>
        <v>90777</v>
      </c>
      <c r="D37" s="38" t="str">
        <f>D16</f>
        <v>SINAPI</v>
      </c>
      <c r="E37" s="42" t="str">
        <f>E16</f>
        <v>ENGENHEIRO CIVIL DE OBRA JUNIOR COM ENCARGOS COMPLEMENTARES</v>
      </c>
      <c r="F37" s="38" t="str">
        <f>F16</f>
        <v>hrs</v>
      </c>
      <c r="G37" s="9">
        <f>ROUND((160*1),0)</f>
        <v>160</v>
      </c>
      <c r="H37" s="11"/>
      <c r="I37" s="10">
        <f>ROUND(G37,2)</f>
        <v>160</v>
      </c>
      <c r="J37" s="10">
        <f>ROUND(H37*(1+L37),2)</f>
        <v>0</v>
      </c>
      <c r="K37" s="11">
        <f>ROUND(I37*H37,2)</f>
        <v>0</v>
      </c>
      <c r="L37" s="12">
        <f>$L$9</f>
        <v>0</v>
      </c>
      <c r="M37" s="13">
        <f>ROUND(I37*J37,2)</f>
        <v>0</v>
      </c>
    </row>
    <row r="38" spans="1:15" outlineLevel="1">
      <c r="A38" s="81"/>
      <c r="B38" s="7">
        <v>6.2</v>
      </c>
      <c r="C38" s="7">
        <v>90775</v>
      </c>
      <c r="D38" s="7" t="s">
        <v>34</v>
      </c>
      <c r="E38" s="8" t="s">
        <v>56</v>
      </c>
      <c r="F38" s="7" t="s">
        <v>9</v>
      </c>
      <c r="G38" s="9">
        <f>ROUND((160*1),0)</f>
        <v>160</v>
      </c>
      <c r="H38" s="9"/>
      <c r="I38" s="10">
        <f>ROUND(G38,2)</f>
        <v>160</v>
      </c>
      <c r="J38" s="10">
        <f>ROUND(H38*(1+L38),2)</f>
        <v>0</v>
      </c>
      <c r="K38" s="11">
        <f>ROUND(I38*H38,2)</f>
        <v>0</v>
      </c>
      <c r="L38" s="12">
        <f>$L$9</f>
        <v>0</v>
      </c>
      <c r="M38" s="13">
        <f>ROUND(I38*J38,2)</f>
        <v>0</v>
      </c>
    </row>
    <row r="39" spans="1:15" ht="33" outlineLevel="1">
      <c r="A39" s="81"/>
      <c r="B39" s="7">
        <v>6.3</v>
      </c>
      <c r="C39" s="37" t="s">
        <v>47</v>
      </c>
      <c r="D39" s="7" t="s">
        <v>41</v>
      </c>
      <c r="E39" s="8" t="s">
        <v>48</v>
      </c>
      <c r="F39" s="7" t="s">
        <v>10</v>
      </c>
      <c r="G39" s="9">
        <v>1</v>
      </c>
      <c r="H39" s="9"/>
      <c r="I39" s="10">
        <f>ROUND(G39,2)</f>
        <v>1</v>
      </c>
      <c r="J39" s="10">
        <f>ROUND(H39*(1+L39),2)</f>
        <v>0</v>
      </c>
      <c r="K39" s="11">
        <f>ROUND(I39*H39,2)</f>
        <v>0</v>
      </c>
      <c r="L39" s="12">
        <f>$L$9</f>
        <v>0</v>
      </c>
      <c r="M39" s="13">
        <f>ROUND(I39*J39,2)</f>
        <v>0</v>
      </c>
    </row>
    <row r="40" spans="1:15" outlineLevel="1">
      <c r="A40" s="81"/>
      <c r="B40" s="73"/>
      <c r="C40" s="96" t="s">
        <v>72</v>
      </c>
      <c r="D40" s="96"/>
      <c r="E40" s="96"/>
      <c r="F40" s="96"/>
      <c r="G40" s="96"/>
      <c r="H40" s="96"/>
      <c r="I40" s="96"/>
      <c r="J40" s="96"/>
      <c r="K40" s="14">
        <f>SUM(K15:K39)/2</f>
        <v>0</v>
      </c>
      <c r="L40" s="48"/>
      <c r="M40" s="15">
        <f>SUM(M15:M39)/2</f>
        <v>0</v>
      </c>
    </row>
    <row r="41" spans="1:15" ht="31.5">
      <c r="A41" s="82"/>
      <c r="B41" s="93" t="s">
        <v>81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O41" s="70"/>
    </row>
    <row r="42" spans="1:15" ht="33">
      <c r="A42" s="81"/>
      <c r="B42" s="51" t="s">
        <v>0</v>
      </c>
      <c r="C42" s="51" t="s">
        <v>16</v>
      </c>
      <c r="D42" s="51" t="s">
        <v>33</v>
      </c>
      <c r="E42" s="51" t="s">
        <v>1</v>
      </c>
      <c r="F42" s="51" t="s">
        <v>2</v>
      </c>
      <c r="G42" s="51" t="s">
        <v>3</v>
      </c>
      <c r="H42" s="52" t="s">
        <v>4</v>
      </c>
      <c r="I42" s="51" t="s">
        <v>52</v>
      </c>
      <c r="J42" s="39" t="s">
        <v>63</v>
      </c>
      <c r="K42" s="53" t="s">
        <v>42</v>
      </c>
      <c r="L42" s="51" t="s">
        <v>21</v>
      </c>
      <c r="M42" s="54" t="s">
        <v>43</v>
      </c>
      <c r="O42" s="70"/>
    </row>
    <row r="43" spans="1:15">
      <c r="A43" s="81"/>
      <c r="B43" s="1">
        <v>1</v>
      </c>
      <c r="C43" s="1"/>
      <c r="D43" s="1"/>
      <c r="E43" s="2" t="s">
        <v>5</v>
      </c>
      <c r="F43" s="1"/>
      <c r="G43" s="3"/>
      <c r="H43" s="31"/>
      <c r="I43" s="4"/>
      <c r="J43" s="4"/>
      <c r="K43" s="5">
        <f>SUM(K44:K50)</f>
        <v>0</v>
      </c>
      <c r="L43" s="4"/>
      <c r="M43" s="6">
        <f>SUM(M44:M50)</f>
        <v>0</v>
      </c>
      <c r="O43" s="70"/>
    </row>
    <row r="44" spans="1:15" ht="33" outlineLevel="1">
      <c r="A44" s="81"/>
      <c r="B44" s="7">
        <v>1.1000000000000001</v>
      </c>
      <c r="C44" s="7">
        <v>90777</v>
      </c>
      <c r="D44" s="7" t="s">
        <v>34</v>
      </c>
      <c r="E44" s="8" t="s">
        <v>50</v>
      </c>
      <c r="F44" s="7" t="s">
        <v>9</v>
      </c>
      <c r="G44" s="9">
        <f>ROUND((160*5),0)</f>
        <v>800</v>
      </c>
      <c r="H44" s="9"/>
      <c r="I44" s="10">
        <f t="shared" ref="I44:I50" si="5">ROUND(G44,2)</f>
        <v>800</v>
      </c>
      <c r="J44" s="10">
        <f>ROUND(H44*(1+L44),2)</f>
        <v>0</v>
      </c>
      <c r="K44" s="11">
        <f>ROUND(I44*H44,2)</f>
        <v>0</v>
      </c>
      <c r="L44" s="12">
        <f t="shared" ref="L44:L50" si="6">$L$9</f>
        <v>0</v>
      </c>
      <c r="M44" s="13">
        <f t="shared" ref="M44:M50" si="7">ROUND(I44*J44,2)</f>
        <v>0</v>
      </c>
    </row>
    <row r="45" spans="1:15" outlineLevel="1">
      <c r="A45" s="81"/>
      <c r="B45" s="7">
        <v>1.2</v>
      </c>
      <c r="C45" s="7">
        <v>90767</v>
      </c>
      <c r="D45" s="7" t="s">
        <v>34</v>
      </c>
      <c r="E45" s="8" t="s">
        <v>45</v>
      </c>
      <c r="F45" s="7" t="s">
        <v>9</v>
      </c>
      <c r="G45" s="9">
        <f>ROUND((160*5),0)</f>
        <v>800</v>
      </c>
      <c r="H45" s="9"/>
      <c r="I45" s="10">
        <f t="shared" si="5"/>
        <v>800</v>
      </c>
      <c r="J45" s="10">
        <f t="shared" ref="J45:J50" si="8">ROUND(H45*(1+L45),2)</f>
        <v>0</v>
      </c>
      <c r="K45" s="11">
        <f t="shared" ref="K45:K50" si="9">ROUND(I45*H45,2)</f>
        <v>0</v>
      </c>
      <c r="L45" s="12">
        <f t="shared" si="6"/>
        <v>0</v>
      </c>
      <c r="M45" s="13">
        <f t="shared" si="7"/>
        <v>0</v>
      </c>
    </row>
    <row r="46" spans="1:15" outlineLevel="1">
      <c r="A46" s="81"/>
      <c r="B46" s="7">
        <v>1.3</v>
      </c>
      <c r="C46" s="7">
        <v>90781</v>
      </c>
      <c r="D46" s="7" t="s">
        <v>34</v>
      </c>
      <c r="E46" s="8" t="s">
        <v>28</v>
      </c>
      <c r="F46" s="7" t="s">
        <v>9</v>
      </c>
      <c r="G46" s="9">
        <f>(G45/2)</f>
        <v>400</v>
      </c>
      <c r="H46" s="9"/>
      <c r="I46" s="10">
        <f t="shared" si="5"/>
        <v>400</v>
      </c>
      <c r="J46" s="10">
        <f t="shared" si="8"/>
        <v>0</v>
      </c>
      <c r="K46" s="11">
        <f t="shared" si="9"/>
        <v>0</v>
      </c>
      <c r="L46" s="12">
        <f t="shared" si="6"/>
        <v>0</v>
      </c>
      <c r="M46" s="13">
        <f t="shared" si="7"/>
        <v>0</v>
      </c>
    </row>
    <row r="47" spans="1:15" outlineLevel="1">
      <c r="A47" s="81"/>
      <c r="B47" s="7">
        <v>1.4</v>
      </c>
      <c r="C47" s="7">
        <v>88253</v>
      </c>
      <c r="D47" s="7" t="s">
        <v>34</v>
      </c>
      <c r="E47" s="8" t="s">
        <v>29</v>
      </c>
      <c r="F47" s="7" t="s">
        <v>9</v>
      </c>
      <c r="G47" s="9">
        <f>(G46)/1.2</f>
        <v>333.33333333333337</v>
      </c>
      <c r="H47" s="9"/>
      <c r="I47" s="10">
        <f t="shared" si="5"/>
        <v>333.33</v>
      </c>
      <c r="J47" s="10">
        <f t="shared" si="8"/>
        <v>0</v>
      </c>
      <c r="K47" s="11">
        <f t="shared" si="9"/>
        <v>0</v>
      </c>
      <c r="L47" s="12">
        <f t="shared" si="6"/>
        <v>0</v>
      </c>
      <c r="M47" s="13">
        <f t="shared" si="7"/>
        <v>0</v>
      </c>
    </row>
    <row r="48" spans="1:15" outlineLevel="1">
      <c r="A48" s="81"/>
      <c r="B48" s="7">
        <v>1.5</v>
      </c>
      <c r="C48" s="7">
        <v>2705</v>
      </c>
      <c r="D48" s="7" t="s">
        <v>34</v>
      </c>
      <c r="E48" s="8" t="s">
        <v>26</v>
      </c>
      <c r="F48" s="7" t="s">
        <v>11</v>
      </c>
      <c r="G48" s="9">
        <f>5*300</f>
        <v>1500</v>
      </c>
      <c r="H48" s="9"/>
      <c r="I48" s="10">
        <f t="shared" si="5"/>
        <v>1500</v>
      </c>
      <c r="J48" s="10">
        <f t="shared" si="8"/>
        <v>0</v>
      </c>
      <c r="K48" s="11">
        <f t="shared" si="9"/>
        <v>0</v>
      </c>
      <c r="L48" s="12">
        <f t="shared" si="6"/>
        <v>0</v>
      </c>
      <c r="M48" s="13">
        <f t="shared" si="7"/>
        <v>0</v>
      </c>
    </row>
    <row r="49" spans="1:13" outlineLevel="1">
      <c r="A49" s="81"/>
      <c r="B49" s="7">
        <v>1.6</v>
      </c>
      <c r="C49" s="7">
        <v>88326</v>
      </c>
      <c r="D49" s="7" t="s">
        <v>34</v>
      </c>
      <c r="E49" s="8" t="s">
        <v>51</v>
      </c>
      <c r="F49" s="7" t="s">
        <v>9</v>
      </c>
      <c r="G49" s="9">
        <f>((12*5*1+2*24*1)*5)</f>
        <v>540</v>
      </c>
      <c r="H49" s="9"/>
      <c r="I49" s="10">
        <f t="shared" si="5"/>
        <v>540</v>
      </c>
      <c r="J49" s="10">
        <f t="shared" si="8"/>
        <v>0</v>
      </c>
      <c r="K49" s="11">
        <f t="shared" si="9"/>
        <v>0</v>
      </c>
      <c r="L49" s="12">
        <f t="shared" si="6"/>
        <v>0</v>
      </c>
      <c r="M49" s="13">
        <f t="shared" si="7"/>
        <v>0</v>
      </c>
    </row>
    <row r="50" spans="1:13" ht="49.5" outlineLevel="1">
      <c r="A50" s="81"/>
      <c r="B50" s="7">
        <v>1.7</v>
      </c>
      <c r="C50" s="7">
        <v>1160</v>
      </c>
      <c r="D50" s="7" t="s">
        <v>34</v>
      </c>
      <c r="E50" s="8" t="s">
        <v>27</v>
      </c>
      <c r="F50" s="7" t="s">
        <v>9</v>
      </c>
      <c r="G50" s="9">
        <f>(5*5*24)/1.2</f>
        <v>500</v>
      </c>
      <c r="H50" s="9"/>
      <c r="I50" s="10">
        <f t="shared" si="5"/>
        <v>500</v>
      </c>
      <c r="J50" s="10">
        <f t="shared" si="8"/>
        <v>0</v>
      </c>
      <c r="K50" s="11">
        <f t="shared" si="9"/>
        <v>0</v>
      </c>
      <c r="L50" s="12">
        <f t="shared" si="6"/>
        <v>0</v>
      </c>
      <c r="M50" s="13">
        <f t="shared" si="7"/>
        <v>0</v>
      </c>
    </row>
    <row r="51" spans="1:13">
      <c r="A51" s="81"/>
      <c r="B51" s="1">
        <v>3</v>
      </c>
      <c r="C51" s="1"/>
      <c r="D51" s="1"/>
      <c r="E51" s="2" t="s">
        <v>66</v>
      </c>
      <c r="F51" s="1"/>
      <c r="G51" s="3"/>
      <c r="H51" s="31"/>
      <c r="I51" s="4"/>
      <c r="J51" s="4"/>
      <c r="K51" s="5">
        <f>SUM(K52:K54)</f>
        <v>0</v>
      </c>
      <c r="L51" s="4"/>
      <c r="M51" s="6">
        <f>SUM(M52:M54)</f>
        <v>0</v>
      </c>
    </row>
    <row r="52" spans="1:13" outlineLevel="1">
      <c r="A52" s="81"/>
      <c r="B52" s="7">
        <v>3.1</v>
      </c>
      <c r="C52" s="7">
        <v>85179</v>
      </c>
      <c r="D52" s="7" t="s">
        <v>34</v>
      </c>
      <c r="E52" s="8" t="s">
        <v>82</v>
      </c>
      <c r="F52" s="7" t="s">
        <v>14</v>
      </c>
      <c r="G52" s="9">
        <v>12936.04</v>
      </c>
      <c r="H52" s="9"/>
      <c r="I52" s="10">
        <f>ROUND(G52,2)</f>
        <v>12936.04</v>
      </c>
      <c r="J52" s="10">
        <f>ROUND(H52*(1+L52),2)</f>
        <v>0</v>
      </c>
      <c r="K52" s="11">
        <f>ROUND(I52*H52,2)</f>
        <v>0</v>
      </c>
      <c r="L52" s="12">
        <f>$L$9</f>
        <v>0</v>
      </c>
      <c r="M52" s="13">
        <f>ROUND(I52*J52,2)</f>
        <v>0</v>
      </c>
    </row>
    <row r="53" spans="1:13" ht="33" outlineLevel="1">
      <c r="A53" s="81"/>
      <c r="B53" s="7">
        <v>3.3</v>
      </c>
      <c r="C53" s="7">
        <v>73672</v>
      </c>
      <c r="D53" s="7" t="s">
        <v>34</v>
      </c>
      <c r="E53" s="8" t="s">
        <v>61</v>
      </c>
      <c r="F53" s="7" t="s">
        <v>14</v>
      </c>
      <c r="G53" s="9">
        <v>10824.05</v>
      </c>
      <c r="H53" s="10"/>
      <c r="I53" s="10">
        <f>ROUND(G53,2)</f>
        <v>10824.05</v>
      </c>
      <c r="J53" s="10">
        <f>ROUND(H53*(1+L53),2)</f>
        <v>0</v>
      </c>
      <c r="K53" s="11">
        <f>ROUND(I53*H53,2)</f>
        <v>0</v>
      </c>
      <c r="L53" s="12">
        <f>$L$9</f>
        <v>0</v>
      </c>
      <c r="M53" s="13">
        <f>ROUND(I53*J53,2)</f>
        <v>0</v>
      </c>
    </row>
    <row r="54" spans="1:13" outlineLevel="1">
      <c r="A54" s="81"/>
      <c r="B54" s="7">
        <v>3.4</v>
      </c>
      <c r="C54" s="7">
        <v>85178</v>
      </c>
      <c r="D54" s="37" t="s">
        <v>34</v>
      </c>
      <c r="E54" s="41" t="s">
        <v>49</v>
      </c>
      <c r="F54" s="7" t="s">
        <v>15</v>
      </c>
      <c r="G54" s="43">
        <v>11773</v>
      </c>
      <c r="H54" s="10"/>
      <c r="I54" s="10">
        <f>ROUND(G54,2)</f>
        <v>11773</v>
      </c>
      <c r="J54" s="10">
        <f>ROUND(H54*(1+L54),2)</f>
        <v>0</v>
      </c>
      <c r="K54" s="11">
        <f>ROUND(I54*H54,2)</f>
        <v>0</v>
      </c>
      <c r="L54" s="12">
        <f>$L$9</f>
        <v>0</v>
      </c>
      <c r="M54" s="13">
        <f>ROUND(I54*J54,2)</f>
        <v>0</v>
      </c>
    </row>
    <row r="55" spans="1:13">
      <c r="A55" s="81"/>
      <c r="B55" s="1">
        <v>4</v>
      </c>
      <c r="C55" s="1"/>
      <c r="D55" s="1"/>
      <c r="E55" s="2" t="s">
        <v>58</v>
      </c>
      <c r="F55" s="1"/>
      <c r="G55" s="3"/>
      <c r="H55" s="31"/>
      <c r="I55" s="4"/>
      <c r="J55" s="4"/>
      <c r="K55" s="5">
        <f>SUM(K56:K57)</f>
        <v>0</v>
      </c>
      <c r="L55" s="4"/>
      <c r="M55" s="6">
        <f>SUM(M56:M57)</f>
        <v>0</v>
      </c>
    </row>
    <row r="56" spans="1:13" outlineLevel="1">
      <c r="A56" s="81"/>
      <c r="B56" s="7">
        <v>4.2</v>
      </c>
      <c r="C56" s="7">
        <v>72215</v>
      </c>
      <c r="D56" s="7" t="s">
        <v>34</v>
      </c>
      <c r="E56" s="8" t="s">
        <v>83</v>
      </c>
      <c r="F56" s="7" t="s">
        <v>35</v>
      </c>
      <c r="G56" s="9">
        <v>167</v>
      </c>
      <c r="H56" s="9"/>
      <c r="I56" s="10">
        <f>ROUND(G56,2)</f>
        <v>167</v>
      </c>
      <c r="J56" s="10">
        <f>ROUND(H56*(1+L56),2)</f>
        <v>0</v>
      </c>
      <c r="K56" s="11">
        <f>ROUND(I56*H56,2)</f>
        <v>0</v>
      </c>
      <c r="L56" s="12">
        <f>$L$9</f>
        <v>0</v>
      </c>
      <c r="M56" s="13">
        <f>ROUND(I56*J56,2)</f>
        <v>0</v>
      </c>
    </row>
    <row r="57" spans="1:13" ht="60" customHeight="1" outlineLevel="1">
      <c r="B57" s="7">
        <v>4.3</v>
      </c>
      <c r="C57" s="7" t="s">
        <v>84</v>
      </c>
      <c r="D57" s="7" t="s">
        <v>41</v>
      </c>
      <c r="E57" s="8" t="s">
        <v>85</v>
      </c>
      <c r="F57" s="7" t="s">
        <v>8</v>
      </c>
      <c r="G57" s="9">
        <v>167</v>
      </c>
      <c r="H57" s="9"/>
      <c r="I57" s="10">
        <f>ROUND(G57,2)</f>
        <v>167</v>
      </c>
      <c r="J57" s="10">
        <f>ROUND(H57*(1+L57),2)</f>
        <v>0</v>
      </c>
      <c r="K57" s="11">
        <f>ROUND(I57*H57,2)</f>
        <v>0</v>
      </c>
      <c r="L57" s="12">
        <f>$L$9</f>
        <v>0</v>
      </c>
      <c r="M57" s="13">
        <f>ROUND(I57*J57,2)</f>
        <v>0</v>
      </c>
    </row>
    <row r="58" spans="1:13">
      <c r="A58" s="81"/>
      <c r="B58" s="1">
        <v>5</v>
      </c>
      <c r="C58" s="1"/>
      <c r="D58" s="1"/>
      <c r="E58" s="2" t="s">
        <v>39</v>
      </c>
      <c r="F58" s="1"/>
      <c r="G58" s="3"/>
      <c r="H58" s="31"/>
      <c r="I58" s="4"/>
      <c r="J58" s="4"/>
      <c r="K58" s="5">
        <f>SUM(K59:K71)</f>
        <v>0</v>
      </c>
      <c r="L58" s="4"/>
      <c r="M58" s="6">
        <f>SUM(M59:M71)</f>
        <v>0</v>
      </c>
    </row>
    <row r="59" spans="1:13" ht="49.5" outlineLevel="1">
      <c r="A59" s="81"/>
      <c r="B59" s="7">
        <v>5.0999999999999996</v>
      </c>
      <c r="C59" s="7" t="s">
        <v>106</v>
      </c>
      <c r="D59" s="7" t="s">
        <v>64</v>
      </c>
      <c r="E59" s="8" t="s">
        <v>36</v>
      </c>
      <c r="F59" s="7" t="s">
        <v>35</v>
      </c>
      <c r="G59" s="11">
        <v>10318.790000000001</v>
      </c>
      <c r="H59" s="9"/>
      <c r="I59" s="10">
        <f>ROUND(G59,2)</f>
        <v>10318.790000000001</v>
      </c>
      <c r="J59" s="10">
        <f>ROUND(H59*(1+L59),2)</f>
        <v>0</v>
      </c>
      <c r="K59" s="11">
        <f>ROUND(I59*H59,2)</f>
        <v>0</v>
      </c>
      <c r="L59" s="12">
        <f t="shared" ref="L59:L75" si="10">$L$9</f>
        <v>0</v>
      </c>
      <c r="M59" s="13">
        <f>ROUND(I59*J59,2)</f>
        <v>0</v>
      </c>
    </row>
    <row r="60" spans="1:13" ht="33" outlineLevel="1">
      <c r="A60" s="81"/>
      <c r="B60" s="7">
        <v>5.3</v>
      </c>
      <c r="C60" s="7" t="s">
        <v>107</v>
      </c>
      <c r="D60" s="7" t="s">
        <v>64</v>
      </c>
      <c r="E60" s="8" t="s">
        <v>38</v>
      </c>
      <c r="F60" s="7" t="s">
        <v>35</v>
      </c>
      <c r="G60" s="11">
        <v>700</v>
      </c>
      <c r="H60" s="9"/>
      <c r="I60" s="10">
        <f>ROUND(G60,2)</f>
        <v>700</v>
      </c>
      <c r="J60" s="10">
        <f>ROUND(H60*(1+L60),2)</f>
        <v>0</v>
      </c>
      <c r="K60" s="11">
        <f>ROUND(I60*H60,2)</f>
        <v>0</v>
      </c>
      <c r="L60" s="12">
        <f t="shared" si="10"/>
        <v>0</v>
      </c>
      <c r="M60" s="13">
        <f>ROUND(I60*J60,2)</f>
        <v>0</v>
      </c>
    </row>
    <row r="61" spans="1:13" ht="33" outlineLevel="1">
      <c r="A61" s="81"/>
      <c r="B61" s="7">
        <v>5.4</v>
      </c>
      <c r="C61" s="7" t="s">
        <v>108</v>
      </c>
      <c r="D61" s="7" t="s">
        <v>64</v>
      </c>
      <c r="E61" s="8" t="s">
        <v>53</v>
      </c>
      <c r="F61" s="9" t="s">
        <v>35</v>
      </c>
      <c r="G61" s="9">
        <v>9619.0499999999993</v>
      </c>
      <c r="H61" s="9"/>
      <c r="I61" s="10">
        <f>ROUND(G61,2)</f>
        <v>9619.0499999999993</v>
      </c>
      <c r="J61" s="10">
        <f>ROUND(H61*(1+L61),2)</f>
        <v>0</v>
      </c>
      <c r="K61" s="11">
        <f>ROUND(I61*H61,2)</f>
        <v>0</v>
      </c>
      <c r="L61" s="12">
        <f t="shared" si="10"/>
        <v>0</v>
      </c>
      <c r="M61" s="13">
        <f>ROUND(I61*J61,2)</f>
        <v>0</v>
      </c>
    </row>
    <row r="62" spans="1:13" ht="33" outlineLevel="1">
      <c r="A62" s="81"/>
      <c r="B62" s="7">
        <v>5.5</v>
      </c>
      <c r="C62" s="7" t="s">
        <v>109</v>
      </c>
      <c r="D62" s="7" t="s">
        <v>64</v>
      </c>
      <c r="E62" s="8" t="s">
        <v>69</v>
      </c>
      <c r="F62" s="9" t="s">
        <v>54</v>
      </c>
      <c r="G62" s="11">
        <v>25449.337</v>
      </c>
      <c r="H62" s="9"/>
      <c r="I62" s="10">
        <f>ROUND(G62,2)</f>
        <v>25449.34</v>
      </c>
      <c r="J62" s="10">
        <f>ROUND(H62*(1+L62),2)</f>
        <v>0</v>
      </c>
      <c r="K62" s="11">
        <f>ROUND(I62*H62,2)</f>
        <v>0</v>
      </c>
      <c r="L62" s="12">
        <f t="shared" si="10"/>
        <v>0</v>
      </c>
      <c r="M62" s="13">
        <f>ROUND(I62*J62,2)</f>
        <v>0</v>
      </c>
    </row>
    <row r="63" spans="1:13" outlineLevel="1">
      <c r="A63" s="81"/>
      <c r="B63" s="7">
        <v>5.6</v>
      </c>
      <c r="C63" s="7"/>
      <c r="D63" s="7"/>
      <c r="E63" s="8" t="s">
        <v>88</v>
      </c>
      <c r="F63" s="9"/>
      <c r="G63" s="11"/>
      <c r="H63" s="9"/>
      <c r="I63" s="10"/>
      <c r="J63" s="10"/>
      <c r="K63" s="11"/>
      <c r="L63" s="12">
        <f t="shared" si="10"/>
        <v>0</v>
      </c>
      <c r="M63" s="13"/>
    </row>
    <row r="64" spans="1:13" ht="33" outlineLevel="1">
      <c r="A64" s="81"/>
      <c r="B64" s="7" t="s">
        <v>89</v>
      </c>
      <c r="C64" s="7" t="s">
        <v>65</v>
      </c>
      <c r="D64" s="7" t="s">
        <v>64</v>
      </c>
      <c r="E64" s="8" t="s">
        <v>62</v>
      </c>
      <c r="F64" s="7" t="s">
        <v>35</v>
      </c>
      <c r="G64" s="9">
        <v>36.96</v>
      </c>
      <c r="H64" s="9"/>
      <c r="I64" s="10">
        <f t="shared" ref="I64:I71" si="11">ROUND(G64,2)</f>
        <v>36.96</v>
      </c>
      <c r="J64" s="10">
        <f t="shared" ref="J64:J71" si="12">ROUND(H64*(1+L64),2)</f>
        <v>0</v>
      </c>
      <c r="K64" s="11">
        <f t="shared" ref="K64:K71" si="13">ROUND(I64*H64,2)</f>
        <v>0</v>
      </c>
      <c r="L64" s="12">
        <f t="shared" si="10"/>
        <v>0</v>
      </c>
      <c r="M64" s="13">
        <f t="shared" ref="M64:M71" si="14">ROUND(I64*J64,2)</f>
        <v>0</v>
      </c>
    </row>
    <row r="65" spans="1:16" ht="66" outlineLevel="1">
      <c r="A65" s="81"/>
      <c r="B65" s="7" t="s">
        <v>90</v>
      </c>
      <c r="C65" s="7">
        <v>92916</v>
      </c>
      <c r="D65" s="7" t="s">
        <v>34</v>
      </c>
      <c r="E65" s="8" t="s">
        <v>97</v>
      </c>
      <c r="F65" s="7" t="s">
        <v>55</v>
      </c>
      <c r="G65" s="9">
        <v>456</v>
      </c>
      <c r="H65" s="9"/>
      <c r="I65" s="10">
        <f t="shared" si="11"/>
        <v>456</v>
      </c>
      <c r="J65" s="10">
        <f t="shared" si="12"/>
        <v>0</v>
      </c>
      <c r="K65" s="11">
        <f t="shared" si="13"/>
        <v>0</v>
      </c>
      <c r="L65" s="12">
        <f t="shared" si="10"/>
        <v>0</v>
      </c>
      <c r="M65" s="13">
        <f t="shared" si="14"/>
        <v>0</v>
      </c>
    </row>
    <row r="66" spans="1:16" ht="66" outlineLevel="1">
      <c r="A66" s="81"/>
      <c r="B66" s="7" t="s">
        <v>91</v>
      </c>
      <c r="C66" s="7">
        <v>92919</v>
      </c>
      <c r="D66" s="7" t="s">
        <v>34</v>
      </c>
      <c r="E66" s="8" t="s">
        <v>98</v>
      </c>
      <c r="F66" s="7" t="s">
        <v>55</v>
      </c>
      <c r="G66" s="9">
        <v>936</v>
      </c>
      <c r="H66" s="9"/>
      <c r="I66" s="10">
        <f t="shared" si="11"/>
        <v>936</v>
      </c>
      <c r="J66" s="10">
        <f t="shared" si="12"/>
        <v>0</v>
      </c>
      <c r="K66" s="11">
        <f t="shared" si="13"/>
        <v>0</v>
      </c>
      <c r="L66" s="12">
        <f t="shared" si="10"/>
        <v>0</v>
      </c>
      <c r="M66" s="13">
        <f t="shared" si="14"/>
        <v>0</v>
      </c>
    </row>
    <row r="67" spans="1:16" ht="66" outlineLevel="1">
      <c r="A67" s="81"/>
      <c r="B67" s="7" t="s">
        <v>92</v>
      </c>
      <c r="C67" s="7">
        <v>92921</v>
      </c>
      <c r="D67" s="7" t="s">
        <v>34</v>
      </c>
      <c r="E67" s="8" t="s">
        <v>99</v>
      </c>
      <c r="F67" s="9" t="s">
        <v>55</v>
      </c>
      <c r="G67" s="11">
        <v>1224</v>
      </c>
      <c r="H67" s="9"/>
      <c r="I67" s="10">
        <f t="shared" si="11"/>
        <v>1224</v>
      </c>
      <c r="J67" s="10">
        <f t="shared" si="12"/>
        <v>0</v>
      </c>
      <c r="K67" s="11">
        <f t="shared" si="13"/>
        <v>0</v>
      </c>
      <c r="L67" s="12">
        <f t="shared" si="10"/>
        <v>0</v>
      </c>
      <c r="M67" s="13">
        <f t="shared" si="14"/>
        <v>0</v>
      </c>
    </row>
    <row r="68" spans="1:16" ht="66" outlineLevel="1">
      <c r="A68" s="81"/>
      <c r="B68" s="7" t="s">
        <v>93</v>
      </c>
      <c r="C68" s="7">
        <v>92419</v>
      </c>
      <c r="D68" s="7" t="s">
        <v>34</v>
      </c>
      <c r="E68" s="8" t="s">
        <v>57</v>
      </c>
      <c r="F68" s="7" t="s">
        <v>14</v>
      </c>
      <c r="G68" s="9">
        <v>193.6</v>
      </c>
      <c r="H68" s="9"/>
      <c r="I68" s="10">
        <f t="shared" si="11"/>
        <v>193.6</v>
      </c>
      <c r="J68" s="10">
        <f t="shared" si="12"/>
        <v>0</v>
      </c>
      <c r="K68" s="11">
        <f t="shared" si="13"/>
        <v>0</v>
      </c>
      <c r="L68" s="12">
        <f t="shared" si="10"/>
        <v>0</v>
      </c>
      <c r="M68" s="13">
        <f t="shared" si="14"/>
        <v>0</v>
      </c>
    </row>
    <row r="69" spans="1:16" outlineLevel="1">
      <c r="A69" s="81"/>
      <c r="B69" s="7" t="s">
        <v>94</v>
      </c>
      <c r="C69" s="7" t="s">
        <v>37</v>
      </c>
      <c r="D69" s="7" t="s">
        <v>34</v>
      </c>
      <c r="E69" s="8" t="s">
        <v>13</v>
      </c>
      <c r="F69" s="7" t="s">
        <v>35</v>
      </c>
      <c r="G69" s="9">
        <v>5.52</v>
      </c>
      <c r="H69" s="9"/>
      <c r="I69" s="10">
        <f t="shared" si="11"/>
        <v>5.52</v>
      </c>
      <c r="J69" s="10">
        <f t="shared" si="12"/>
        <v>0</v>
      </c>
      <c r="K69" s="11">
        <f t="shared" si="13"/>
        <v>0</v>
      </c>
      <c r="L69" s="12">
        <f t="shared" si="10"/>
        <v>0</v>
      </c>
      <c r="M69" s="13">
        <f t="shared" si="14"/>
        <v>0</v>
      </c>
    </row>
    <row r="70" spans="1:16" ht="49.5" outlineLevel="1">
      <c r="A70" s="81"/>
      <c r="B70" s="7" t="s">
        <v>95</v>
      </c>
      <c r="C70" s="7" t="s">
        <v>70</v>
      </c>
      <c r="D70" s="7" t="s">
        <v>34</v>
      </c>
      <c r="E70" s="8" t="s">
        <v>71</v>
      </c>
      <c r="F70" s="7" t="s">
        <v>8</v>
      </c>
      <c r="G70" s="11">
        <v>19.8</v>
      </c>
      <c r="H70" s="9"/>
      <c r="I70" s="10">
        <f t="shared" si="11"/>
        <v>19.8</v>
      </c>
      <c r="J70" s="10">
        <f t="shared" si="12"/>
        <v>0</v>
      </c>
      <c r="K70" s="11">
        <f t="shared" si="13"/>
        <v>0</v>
      </c>
      <c r="L70" s="12">
        <f t="shared" si="10"/>
        <v>0</v>
      </c>
      <c r="M70" s="13">
        <f t="shared" si="14"/>
        <v>0</v>
      </c>
    </row>
    <row r="71" spans="1:16" ht="57.75" customHeight="1" outlineLevel="1">
      <c r="B71" s="7" t="s">
        <v>96</v>
      </c>
      <c r="C71" s="7">
        <v>88631</v>
      </c>
      <c r="D71" s="7" t="s">
        <v>34</v>
      </c>
      <c r="E71" s="8" t="s">
        <v>102</v>
      </c>
      <c r="F71" s="7" t="s">
        <v>35</v>
      </c>
      <c r="G71" s="9">
        <v>2.4</v>
      </c>
      <c r="H71" s="9"/>
      <c r="I71" s="10">
        <f t="shared" si="11"/>
        <v>2.4</v>
      </c>
      <c r="J71" s="10">
        <f t="shared" si="12"/>
        <v>0</v>
      </c>
      <c r="K71" s="11">
        <f t="shared" si="13"/>
        <v>0</v>
      </c>
      <c r="L71" s="12">
        <f t="shared" si="10"/>
        <v>0</v>
      </c>
      <c r="M71" s="13">
        <f t="shared" si="14"/>
        <v>0</v>
      </c>
    </row>
    <row r="72" spans="1:16">
      <c r="A72" s="81"/>
      <c r="B72" s="1">
        <v>6</v>
      </c>
      <c r="C72" s="1"/>
      <c r="D72" s="1"/>
      <c r="E72" s="2" t="s">
        <v>40</v>
      </c>
      <c r="F72" s="2"/>
      <c r="G72" s="2"/>
      <c r="H72" s="31"/>
      <c r="I72" s="2"/>
      <c r="J72" s="2"/>
      <c r="K72" s="5">
        <f>SUM(K73:K75)</f>
        <v>0</v>
      </c>
      <c r="L72" s="4"/>
      <c r="M72" s="6">
        <f>SUM(M73:M75)</f>
        <v>0</v>
      </c>
    </row>
    <row r="73" spans="1:16" ht="33" outlineLevel="1">
      <c r="A73" s="81"/>
      <c r="B73" s="7">
        <v>6.1</v>
      </c>
      <c r="C73" s="38">
        <f>C44</f>
        <v>90777</v>
      </c>
      <c r="D73" s="38" t="str">
        <f>D44</f>
        <v>SINAPI</v>
      </c>
      <c r="E73" s="42" t="str">
        <f>E44</f>
        <v>ENGENHEIRO CIVIL DE OBRA JUNIOR COM ENCARGOS COMPLEMENTARES</v>
      </c>
      <c r="F73" s="38" t="str">
        <f>F44</f>
        <v>hrs</v>
      </c>
      <c r="G73" s="9">
        <f>ROUND((160*1),0)</f>
        <v>160</v>
      </c>
      <c r="H73" s="11"/>
      <c r="I73" s="10">
        <f>ROUND(G73,2)</f>
        <v>160</v>
      </c>
      <c r="J73" s="10">
        <f>ROUND(H73*(1+L73),2)</f>
        <v>0</v>
      </c>
      <c r="K73" s="11">
        <f>ROUND(I73*H73,2)</f>
        <v>0</v>
      </c>
      <c r="L73" s="12">
        <f t="shared" si="10"/>
        <v>0</v>
      </c>
      <c r="M73" s="13">
        <f>ROUND(I73*J73,2)</f>
        <v>0</v>
      </c>
    </row>
    <row r="74" spans="1:16" outlineLevel="1">
      <c r="A74" s="81"/>
      <c r="B74" s="7">
        <v>6.2</v>
      </c>
      <c r="C74" s="7">
        <v>90775</v>
      </c>
      <c r="D74" s="7" t="s">
        <v>34</v>
      </c>
      <c r="E74" s="8" t="s">
        <v>56</v>
      </c>
      <c r="F74" s="7" t="s">
        <v>9</v>
      </c>
      <c r="G74" s="9">
        <f>ROUND((160*1),0)</f>
        <v>160</v>
      </c>
      <c r="H74" s="9"/>
      <c r="I74" s="10">
        <f>ROUND(G74,2)</f>
        <v>160</v>
      </c>
      <c r="J74" s="10">
        <f>ROUND(H74*(1+L74),2)</f>
        <v>0</v>
      </c>
      <c r="K74" s="11">
        <f>ROUND(I74*H74,2)</f>
        <v>0</v>
      </c>
      <c r="L74" s="12">
        <f t="shared" si="10"/>
        <v>0</v>
      </c>
      <c r="M74" s="13">
        <f>ROUND(I74*J74,2)</f>
        <v>0</v>
      </c>
    </row>
    <row r="75" spans="1:16" ht="33" outlineLevel="1">
      <c r="A75" s="81"/>
      <c r="B75" s="7">
        <v>6.3</v>
      </c>
      <c r="C75" s="37" t="s">
        <v>47</v>
      </c>
      <c r="D75" s="7" t="s">
        <v>41</v>
      </c>
      <c r="E75" s="8" t="s">
        <v>48</v>
      </c>
      <c r="F75" s="7" t="s">
        <v>10</v>
      </c>
      <c r="G75" s="9">
        <v>1</v>
      </c>
      <c r="H75" s="9"/>
      <c r="I75" s="10">
        <f>ROUND(G75,2)</f>
        <v>1</v>
      </c>
      <c r="J75" s="10">
        <f>ROUND(H75*(1+L75),2)</f>
        <v>0</v>
      </c>
      <c r="K75" s="11">
        <f>ROUND(I75*H75,2)</f>
        <v>0</v>
      </c>
      <c r="L75" s="12">
        <f t="shared" si="10"/>
        <v>0</v>
      </c>
      <c r="M75" s="13">
        <f>ROUND(I75*J75,2)</f>
        <v>0</v>
      </c>
    </row>
    <row r="76" spans="1:16">
      <c r="A76" s="81"/>
      <c r="B76" s="72"/>
      <c r="C76" s="95" t="s">
        <v>73</v>
      </c>
      <c r="D76" s="95"/>
      <c r="E76" s="95"/>
      <c r="F76" s="95"/>
      <c r="G76" s="95"/>
      <c r="H76" s="95"/>
      <c r="I76" s="95"/>
      <c r="J76" s="95"/>
      <c r="K76" s="40">
        <f>SUM(K43:K75)/2</f>
        <v>0</v>
      </c>
      <c r="L76" s="45"/>
      <c r="M76" s="40">
        <f>SUM(M43:M75)/2</f>
        <v>0</v>
      </c>
      <c r="N76" s="46"/>
    </row>
    <row r="77" spans="1:16">
      <c r="B77" s="102" t="s">
        <v>74</v>
      </c>
      <c r="C77" s="102"/>
      <c r="D77" s="102"/>
      <c r="E77" s="102"/>
      <c r="F77" s="102"/>
      <c r="G77" s="102"/>
      <c r="H77" s="102"/>
      <c r="I77" s="102"/>
      <c r="J77" s="102"/>
      <c r="K77" s="101">
        <f>K76+K40+K7</f>
        <v>0</v>
      </c>
      <c r="L77" s="92"/>
      <c r="M77" s="101">
        <f>M76+M40+M7</f>
        <v>0</v>
      </c>
      <c r="P77" s="50"/>
    </row>
    <row r="78" spans="1:16">
      <c r="B78" s="102"/>
      <c r="C78" s="102"/>
      <c r="D78" s="102"/>
      <c r="E78" s="102"/>
      <c r="F78" s="102"/>
      <c r="G78" s="102"/>
      <c r="H78" s="102"/>
      <c r="I78" s="102"/>
      <c r="J78" s="102"/>
      <c r="K78" s="101"/>
      <c r="L78" s="92"/>
      <c r="M78" s="101"/>
      <c r="N78" s="47"/>
      <c r="P78" s="47"/>
    </row>
    <row r="80" spans="1:16">
      <c r="E80" s="17"/>
      <c r="F80" s="18"/>
      <c r="G80" s="18"/>
      <c r="H80" s="33"/>
      <c r="I80" s="18"/>
      <c r="J80" s="19"/>
      <c r="K80" s="20"/>
      <c r="L80" s="21"/>
      <c r="M80" s="20"/>
      <c r="N80"/>
    </row>
    <row r="81" spans="4:14">
      <c r="E81" s="44" t="s">
        <v>110</v>
      </c>
      <c r="F81" s="22" t="e">
        <f>ROUND(G81,2)</f>
        <v>#VALUE!</v>
      </c>
      <c r="G81" s="98" t="s">
        <v>113</v>
      </c>
      <c r="H81" s="99"/>
      <c r="I81" s="99"/>
      <c r="J81" s="99"/>
      <c r="K81" s="99"/>
      <c r="L81" s="99"/>
      <c r="M81" s="100"/>
      <c r="N81"/>
    </row>
    <row r="82" spans="4:14">
      <c r="E82" s="16" t="s">
        <v>111</v>
      </c>
      <c r="F82" s="22"/>
      <c r="G82" s="97" t="s">
        <v>25</v>
      </c>
      <c r="H82" s="97"/>
      <c r="I82" s="97"/>
      <c r="J82" s="97"/>
      <c r="K82" s="97"/>
      <c r="L82" s="97"/>
      <c r="M82" s="97"/>
      <c r="N82"/>
    </row>
    <row r="83" spans="4:14">
      <c r="E83" s="16" t="s">
        <v>112</v>
      </c>
      <c r="F83" s="22"/>
      <c r="G83" s="23"/>
      <c r="H83" s="34"/>
      <c r="I83" s="23"/>
      <c r="J83" s="23"/>
      <c r="K83" s="23"/>
      <c r="L83" s="23"/>
      <c r="M83" s="23"/>
    </row>
    <row r="84" spans="4:14">
      <c r="E84" s="17"/>
      <c r="F84" s="22"/>
      <c r="G84" s="18"/>
      <c r="H84" s="33"/>
      <c r="I84" s="18"/>
      <c r="J84" s="24"/>
      <c r="K84" s="25"/>
      <c r="L84" s="26"/>
      <c r="M84" s="25"/>
    </row>
    <row r="85" spans="4:14">
      <c r="E85" s="27"/>
      <c r="F85" s="22" t="e">
        <f>ROUND(G85,2)</f>
        <v>#VALUE!</v>
      </c>
      <c r="G85" s="98" t="s">
        <v>113</v>
      </c>
      <c r="H85" s="99"/>
      <c r="I85" s="99"/>
      <c r="J85" s="99"/>
      <c r="K85" s="99"/>
      <c r="L85" s="99"/>
      <c r="M85" s="100"/>
    </row>
    <row r="86" spans="4:14">
      <c r="E86" s="16" t="s">
        <v>22</v>
      </c>
      <c r="G86" s="97" t="s">
        <v>24</v>
      </c>
      <c r="H86" s="97"/>
      <c r="I86" s="97"/>
      <c r="J86" s="97"/>
      <c r="K86" s="97"/>
      <c r="L86" s="97"/>
      <c r="M86" s="97"/>
    </row>
    <row r="87" spans="4:14">
      <c r="D87" s="28"/>
      <c r="K87" s="28"/>
      <c r="L87" s="28"/>
      <c r="M87" s="28"/>
    </row>
    <row r="88" spans="4:14">
      <c r="D88" s="28"/>
      <c r="E88" s="30"/>
      <c r="G88" s="29" t="s">
        <v>32</v>
      </c>
      <c r="I88" s="29" t="s">
        <v>59</v>
      </c>
      <c r="K88" s="28"/>
      <c r="L88" s="28"/>
      <c r="M88" s="28"/>
    </row>
    <row r="89" spans="4:14">
      <c r="D89" s="28"/>
      <c r="E89" s="16" t="s">
        <v>23</v>
      </c>
      <c r="I89" s="29" t="s">
        <v>114</v>
      </c>
      <c r="J89" s="28"/>
      <c r="K89" s="28"/>
      <c r="L89" s="28"/>
      <c r="M89" s="28"/>
    </row>
    <row r="90" spans="4:14">
      <c r="D90" s="28"/>
      <c r="I90" s="29" t="s">
        <v>114</v>
      </c>
      <c r="J90" s="28"/>
      <c r="K90" s="28"/>
      <c r="L90" s="28"/>
      <c r="M90" s="28"/>
    </row>
    <row r="91" spans="4:14">
      <c r="D91" s="28"/>
      <c r="E91" s="49" t="s">
        <v>60</v>
      </c>
      <c r="F91" s="74"/>
      <c r="I91" s="29" t="s">
        <v>114</v>
      </c>
      <c r="J91" s="28"/>
      <c r="K91" s="28"/>
      <c r="L91" s="28"/>
      <c r="M91" s="28"/>
    </row>
    <row r="94" spans="4:14">
      <c r="J94" s="29"/>
    </row>
    <row r="155" spans="2:13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>
      <c r="D167" s="28"/>
      <c r="G167" s="28"/>
      <c r="H167" s="36"/>
      <c r="I167" s="28"/>
      <c r="J167" s="28"/>
      <c r="K167" s="28"/>
      <c r="L167" s="28"/>
      <c r="M167" s="28"/>
    </row>
  </sheetData>
  <dataConsolidate/>
  <mergeCells count="17">
    <mergeCell ref="G86:M86"/>
    <mergeCell ref="G85:M85"/>
    <mergeCell ref="G82:M82"/>
    <mergeCell ref="G81:M81"/>
    <mergeCell ref="M77:M78"/>
    <mergeCell ref="K77:K78"/>
    <mergeCell ref="B77:J78"/>
    <mergeCell ref="B3:M3"/>
    <mergeCell ref="B2:M2"/>
    <mergeCell ref="L77:L78"/>
    <mergeCell ref="B14:M14"/>
    <mergeCell ref="B6:M6"/>
    <mergeCell ref="B41:M41"/>
    <mergeCell ref="C76:E76"/>
    <mergeCell ref="F76:J76"/>
    <mergeCell ref="C40:E40"/>
    <mergeCell ref="F40:J40"/>
  </mergeCells>
  <printOptions horizontalCentered="1"/>
  <pageMargins left="0.59055118110236227" right="0.51181102362204722" top="0.78740157480314965" bottom="0.78740157480314965" header="0.31496062992125984" footer="0.31496062992125984"/>
  <pageSetup paperSize="9" scale="46" fitToHeight="0" orientation="landscape" horizontalDpi="4294967293" verticalDpi="4294967293" r:id="rId1"/>
  <ignoredErrors>
    <ignoredError sqref="G73:G74 G34:G38 G16:G22 G44:G50" unlockedFormula="1"/>
    <ignoredError sqref="M59:M72 M55:M58 K51:M54 K55:L58 K27:M31 K23:M23 K36:M36 K32 M32 K33 M33 K34 M34 K35 M35 K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Orçamento_Global</vt:lpstr>
      <vt:lpstr>Orçamento_Global!Area_de_impressao</vt:lpstr>
      <vt:lpstr>Orçamento_Global!Titulos_de_impressao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Win7</cp:lastModifiedBy>
  <cp:lastPrinted>2017-10-05T14:12:23Z</cp:lastPrinted>
  <dcterms:created xsi:type="dcterms:W3CDTF">2016-01-18T11:25:38Z</dcterms:created>
  <dcterms:modified xsi:type="dcterms:W3CDTF">2018-07-17T16:04:04Z</dcterms:modified>
</cp:coreProperties>
</file>